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bookViews>
    <workbookView xWindow="-108" yWindow="-108" windowWidth="23256" windowHeight="14016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Input'!$A$1:$H$43</definedName>
    <definedName name="_xlnm.Print_Area" localSheetId="2">'Financial Input'!$A$1:$P$104</definedName>
    <definedName name="_xlnm.Print_Area" localSheetId="0">Summary!$A$1:$AE$36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3" i="4" l="1"/>
  <c r="AE32" i="4"/>
  <c r="AD33" i="4"/>
  <c r="AD32" i="4"/>
  <c r="D88" i="4"/>
  <c r="C88" i="4"/>
  <c r="B88" i="4"/>
  <c r="C74" i="4"/>
  <c r="D74" i="4" s="1"/>
  <c r="B74" i="4"/>
  <c r="AE34" i="4"/>
  <c r="AD34" i="4"/>
  <c r="AD35" i="4" l="1"/>
  <c r="O39" i="5" l="1"/>
  <c r="O8" i="5"/>
  <c r="C87" i="4" l="1"/>
  <c r="AB33" i="4" s="1"/>
  <c r="B87" i="4"/>
  <c r="AC33" i="4" s="1"/>
  <c r="C73" i="4"/>
  <c r="AB32" i="4" s="1"/>
  <c r="B73" i="4"/>
  <c r="AC32" i="4" s="1"/>
  <c r="AC34" i="4"/>
  <c r="AB34" i="4"/>
  <c r="D73" i="4" l="1"/>
  <c r="D87" i="4"/>
  <c r="AB35" i="4"/>
  <c r="AE35" i="4" l="1"/>
  <c r="AD36" i="4" s="1"/>
  <c r="O42" i="5"/>
  <c r="O11" i="5"/>
  <c r="AA34" i="4" l="1"/>
  <c r="Z34" i="4"/>
  <c r="Y34" i="4"/>
  <c r="X34" i="4"/>
  <c r="C86" i="4" l="1"/>
  <c r="Z33" i="4" s="1"/>
  <c r="B86" i="4"/>
  <c r="AA33" i="4" s="1"/>
  <c r="C72" i="4"/>
  <c r="Z32" i="4" s="1"/>
  <c r="B72" i="4"/>
  <c r="AA32" i="4" s="1"/>
  <c r="AA35" i="4" l="1"/>
  <c r="Z35" i="4"/>
  <c r="D72" i="4"/>
  <c r="D86" i="4"/>
  <c r="O45" i="5"/>
  <c r="Z36" i="4" l="1"/>
  <c r="AC35" i="4"/>
  <c r="AB36" i="4" s="1"/>
  <c r="O14" i="5"/>
  <c r="C85" i="4" l="1"/>
  <c r="X33" i="4" s="1"/>
  <c r="B85" i="4"/>
  <c r="C71" i="4"/>
  <c r="X32" i="4" s="1"/>
  <c r="B71" i="4"/>
  <c r="X35" i="4" l="1"/>
  <c r="D85" i="4"/>
  <c r="Y33" i="4"/>
  <c r="D71" i="4"/>
  <c r="Y32" i="4"/>
  <c r="Y35" i="4" s="1"/>
  <c r="O48" i="5"/>
  <c r="O17" i="5"/>
  <c r="X36" i="4" l="1"/>
  <c r="O51" i="5"/>
  <c r="O20" i="5"/>
  <c r="O54" i="5" l="1"/>
  <c r="O23" i="5"/>
  <c r="I57" i="5" l="1"/>
  <c r="O57" i="5" l="1"/>
  <c r="O26" i="5"/>
  <c r="M63" i="5" l="1"/>
  <c r="O63" i="5" s="1"/>
  <c r="O32" i="5"/>
  <c r="M66" i="5" l="1"/>
  <c r="O66" i="5" l="1"/>
  <c r="O60" i="5"/>
  <c r="O35" i="5"/>
  <c r="O29" i="5"/>
  <c r="B32" i="3" l="1"/>
  <c r="A52" i="4"/>
  <c r="B93" i="4"/>
  <c r="C93" i="4"/>
  <c r="B94" i="4"/>
  <c r="C94" i="4"/>
  <c r="B95" i="4"/>
  <c r="C95" i="4"/>
  <c r="B96" i="4"/>
  <c r="C96" i="4"/>
  <c r="B97" i="4"/>
  <c r="C97" i="4"/>
  <c r="B98" i="4"/>
  <c r="C98" i="4"/>
  <c r="C92" i="4"/>
  <c r="B92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9" i="4"/>
  <c r="C80" i="4"/>
  <c r="C81" i="4"/>
  <c r="C82" i="4"/>
  <c r="C83" i="4"/>
  <c r="C84" i="4"/>
  <c r="C78" i="4"/>
  <c r="B79" i="4"/>
  <c r="B80" i="4"/>
  <c r="B81" i="4"/>
  <c r="B82" i="4"/>
  <c r="B83" i="4"/>
  <c r="B84" i="4"/>
  <c r="B78" i="4"/>
  <c r="C5" i="3"/>
  <c r="C2" i="4" l="1"/>
  <c r="B35" i="4"/>
  <c r="A90" i="4" l="1"/>
  <c r="B34" i="4" s="1"/>
  <c r="A76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8" i="4"/>
  <c r="D98" i="4"/>
  <c r="D97" i="4"/>
  <c r="D94" i="4"/>
  <c r="D93" i="4"/>
  <c r="D96" i="4"/>
  <c r="D92" i="4"/>
  <c r="D95" i="4"/>
  <c r="D81" i="4"/>
  <c r="D64" i="4"/>
  <c r="D84" i="4"/>
  <c r="D80" i="4"/>
  <c r="D83" i="4"/>
  <c r="D79" i="4"/>
  <c r="D82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>
  <authors>
    <author>Cook, Michael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quarterly readings for Cumberland and Lincoln Water from prior periods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quarterly readings for Cumberland and Lincoln Water from prior period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readings for Providence Water Cycle six from prior periods.</t>
        </r>
      </text>
    </comment>
  </commentList>
</comments>
</file>

<file path=xl/sharedStrings.xml><?xml version="1.0" encoding="utf-8"?>
<sst xmlns="http://schemas.openxmlformats.org/spreadsheetml/2006/main" count="351" uniqueCount="61">
  <si>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</si>
  <si>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</si>
  <si>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</si>
  <si>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</si>
  <si>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</si>
  <si>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</si>
  <si>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</si>
  <si>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</si>
  <si>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</si>
  <si>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</si>
  <si>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</si>
  <si>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</si>
  <si>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</si>
  <si>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</si>
  <si>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</si>
  <si>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</si>
  <si>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</si>
  <si>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</si>
  <si>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</si>
  <si>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</si>
  <si>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</si>
  <si>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</si>
  <si>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</si>
  <si>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</si>
  <si>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</si>
  <si>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</si>
  <si>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</si>
  <si>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</si>
  <si>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</si>
  <si>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</si>
  <si>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</si>
  <si>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</si>
  <si>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</si>
  <si>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</si>
  <si>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</si>
  <si>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</si>
  <si>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</si>
  <si>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</si>
  <si>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</si>
  <si>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</si>
  <si>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</si>
  <si>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</si>
  <si>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</si>
  <si>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</si>
  <si>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</si>
  <si>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</si>
  <si>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</si>
  <si>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</si>
  <si>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</si>
  <si>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</si>
  <si>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</si>
  <si>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</si>
  <si>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</si>
  <si>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</si>
  <si>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</si>
  <si>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</si>
  <si>
    <t>September</t>
  </si>
  <si>
    <t>Source: CIS Billing System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</si>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</sst>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0" fillId="4" borderId="4" xfId="0" applyFont="1" applyFill="1" applyBorder="1" applyAlignment="1">
      <alignment horizontal="center" wrapText="1"/>
    </xf>
    <xf numFmtId="3" fontId="10" fillId="4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Summary!$C$64:$C$74</c:f>
              <c:numCache>
                <c:formatCode>_(* #,##0_);_(* \(#,##0\);_(* "-"??_);_(@_)</c:formatCode>
                <c:ptCount val="11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  <c:pt idx="7">
                  <c:v>884745.88451443566</c:v>
                </c:pt>
                <c:pt idx="8">
                  <c:v>808030.56955380586</c:v>
                </c:pt>
                <c:pt idx="9">
                  <c:v>537591.01574803144</c:v>
                </c:pt>
                <c:pt idx="10">
                  <c:v>768795.20472440938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Summary!$B$64:$B$74</c:f>
              <c:numCache>
                <c:formatCode>_(* #,##0_);_(* \(#,##0\);_(* "-"??_);_(@_)</c:formatCode>
                <c:ptCount val="11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1034271.2414698163</c:v>
                </c:pt>
                <c:pt idx="7">
                  <c:v>795392.36482939636</c:v>
                </c:pt>
                <c:pt idx="8">
                  <c:v>913450.31758530182</c:v>
                </c:pt>
                <c:pt idx="9">
                  <c:v>796803.85039370076</c:v>
                </c:pt>
                <c:pt idx="10">
                  <c:v>682240.41994750651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Summary!$A$76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Summary!$A$78:$A$88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Summary!$C$78:$C$88</c:f>
              <c:numCache>
                <c:formatCode>_(* #,##0_);_(* \(#,##0\);_(* "-"??_);_(@_)</c:formatCode>
                <c:ptCount val="11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  <c:pt idx="7">
                  <c:v>398263</c:v>
                </c:pt>
                <c:pt idx="8">
                  <c:v>494775</c:v>
                </c:pt>
                <c:pt idx="9">
                  <c:v>392357</c:v>
                </c:pt>
                <c:pt idx="10">
                  <c:v>507022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Summary!$A$78:$A$88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Summary!$B$78:$B$88</c:f>
              <c:numCache>
                <c:formatCode>_(* #,##0_);_(* \(#,##0\);_(* "-"??_);_(@_)</c:formatCode>
                <c:ptCount val="11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522963.47317457787</c:v>
                </c:pt>
                <c:pt idx="7">
                  <c:v>416886.62917591253</c:v>
                </c:pt>
                <c:pt idx="8">
                  <c:v>379515</c:v>
                </c:pt>
                <c:pt idx="9">
                  <c:v>434815</c:v>
                </c:pt>
                <c:pt idx="10">
                  <c:v>339840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Summary!$A$90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Summary!$A$92:$A$98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Summary!$C$92:$C$98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Summary!$A$92:$A$98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Summary!$B$92:$B$98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25</xdr:col>
      <xdr:colOff>194733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7</xdr:col>
      <xdr:colOff>270934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281517</xdr:colOff>
      <xdr:row>19</xdr:row>
      <xdr:rowOff>19587</xdr:rowOff>
    </xdr:from>
    <xdr:to>
      <xdr:col>18</xdr:col>
      <xdr:colOff>304800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18</xdr:col>
      <xdr:colOff>263527</xdr:colOff>
      <xdr:row>18</xdr:row>
      <xdr:rowOff>174104</xdr:rowOff>
    </xdr:from>
    <xdr:to>
      <xdr:col>25</xdr:col>
      <xdr:colOff>220133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8"/>
  <sheetViews>
    <sheetView tabSelected="1" zoomScale="90" zoomScaleNormal="90" workbookViewId="0">
      <selection activeCell="A3" sqref="A3"/>
    </sheetView>
  </sheetViews>
  <sheetFormatPr defaultRowHeight="14.4" x14ac:dyDescent="0.3"/>
  <cols>
    <col min="1" max="1" width="9.332031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11.109375" style="9" customWidth="1"/>
    <col min="21" max="21" width="1" style="9" customWidth="1"/>
    <col min="22" max="22" width="11.109375" bestFit="1" customWidth="1"/>
    <col min="23" max="23" width="13.77734375" customWidth="1"/>
    <col min="24" max="27" width="11.109375" bestFit="1" customWidth="1"/>
    <col min="28" max="28" width="9.44140625" style="31" bestFit="1" customWidth="1"/>
    <col min="29" max="29" width="11.33203125" style="31" customWidth="1"/>
    <col min="30" max="31" width="11.109375" style="31" bestFit="1" customWidth="1"/>
    <col min="32" max="61" width="8.88671875" style="31"/>
  </cols>
  <sheetData>
    <row r="1" spans="1:62" ht="65.25" customHeight="1" x14ac:dyDescent="1.4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49"/>
      <c r="Z1" s="4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1"/>
    </row>
    <row r="2" spans="1:62" s="9" customFormat="1" ht="23.4" x14ac:dyDescent="0.45">
      <c r="A2" s="30"/>
      <c r="B2" s="28"/>
      <c r="C2" s="63" t="str">
        <f>'Demand Input'!C8</f>
        <v>Narragansett Bay Commission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1"/>
      <c r="BE2" s="31"/>
      <c r="BF2" s="31"/>
      <c r="BG2" s="31"/>
      <c r="BH2" s="31"/>
      <c r="BI2" s="31"/>
      <c r="BJ2" s="31"/>
    </row>
    <row r="3" spans="1:62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1"/>
      <c r="BE3" s="31"/>
      <c r="BF3" s="31"/>
      <c r="BG3" s="31"/>
      <c r="BH3" s="31"/>
      <c r="BI3" s="31"/>
      <c r="BJ3" s="31"/>
    </row>
    <row r="4" spans="1:62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1"/>
      <c r="BE4" s="31"/>
      <c r="BF4" s="31"/>
      <c r="BG4" s="31"/>
      <c r="BH4" s="31"/>
      <c r="BI4" s="31"/>
      <c r="BJ4" s="31"/>
    </row>
    <row r="5" spans="1:62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1"/>
    </row>
    <row r="6" spans="1:62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1"/>
    </row>
    <row r="7" spans="1:62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1"/>
    </row>
    <row r="8" spans="1:62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1"/>
    </row>
    <row r="9" spans="1:62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1"/>
    </row>
    <row r="10" spans="1:62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1"/>
    </row>
    <row r="11" spans="1:62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1"/>
    </row>
    <row r="12" spans="1:62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1"/>
    </row>
    <row r="13" spans="1:62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1"/>
    </row>
    <row r="14" spans="1:62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1"/>
    </row>
    <row r="15" spans="1:62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1"/>
    </row>
    <row r="16" spans="1:62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3">
      <c r="A31" s="28"/>
      <c r="B31" s="12" t="s">
        <v>23</v>
      </c>
      <c r="C31" s="10"/>
      <c r="D31" s="59" t="s">
        <v>8</v>
      </c>
      <c r="E31" s="59"/>
      <c r="F31" s="15"/>
      <c r="G31" s="59" t="s">
        <v>9</v>
      </c>
      <c r="H31" s="59"/>
      <c r="I31" s="15"/>
      <c r="J31" s="59" t="s">
        <v>10</v>
      </c>
      <c r="K31" s="59"/>
      <c r="L31" s="15"/>
      <c r="M31" s="59" t="s">
        <v>2</v>
      </c>
      <c r="N31" s="59"/>
      <c r="O31" s="15"/>
      <c r="P31" s="59" t="s">
        <v>11</v>
      </c>
      <c r="Q31" s="59"/>
      <c r="R31" s="15"/>
      <c r="S31" s="59" t="s">
        <v>12</v>
      </c>
      <c r="T31" s="59"/>
      <c r="U31" s="15"/>
      <c r="V31" s="59" t="s">
        <v>13</v>
      </c>
      <c r="W31" s="59"/>
      <c r="X31" s="59" t="s">
        <v>56</v>
      </c>
      <c r="Y31" s="59"/>
      <c r="Z31" s="59" t="s">
        <v>58</v>
      </c>
      <c r="AA31" s="59"/>
      <c r="AB31" s="59" t="s">
        <v>59</v>
      </c>
      <c r="AC31" s="59"/>
      <c r="AD31" s="59" t="s">
        <v>60</v>
      </c>
      <c r="AE31" s="5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3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521893.67398986872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682240.41994750651</v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3">
      <c r="A33" s="28"/>
      <c r="B33" s="11" t="str">
        <f>A76</f>
        <v>Non-Residential Demand (Ccf)</v>
      </c>
      <c r="C33" s="10"/>
      <c r="D33" s="14">
        <f>C78</f>
        <v>472459.20283774368</v>
      </c>
      <c r="E33" s="13">
        <f>B78</f>
        <v>369131.68388434465</v>
      </c>
      <c r="G33" s="14">
        <f>C79</f>
        <v>394966.80226310133</v>
      </c>
      <c r="H33" s="13">
        <f>B79</f>
        <v>370961.85098798707</v>
      </c>
      <c r="J33" s="14">
        <f>C80</f>
        <v>335781.44</v>
      </c>
      <c r="K33" s="13">
        <f>B80</f>
        <v>333800.48818965029</v>
      </c>
      <c r="M33" s="14">
        <f>C81</f>
        <v>452130.67000000004</v>
      </c>
      <c r="N33" s="13">
        <f>B81</f>
        <v>299245.56</v>
      </c>
      <c r="P33" s="14">
        <f>C82</f>
        <v>488107.52000000002</v>
      </c>
      <c r="Q33" s="13">
        <f>B82</f>
        <v>330441.18698707118</v>
      </c>
      <c r="S33" s="14">
        <f>C83</f>
        <v>390975.65</v>
      </c>
      <c r="T33" s="13">
        <f>B83</f>
        <v>394304.31583341857</v>
      </c>
      <c r="V33" s="14">
        <f>C84</f>
        <v>588468.22</v>
      </c>
      <c r="W33" s="13">
        <f>B84</f>
        <v>522963.47317457787</v>
      </c>
      <c r="X33" s="14">
        <f>C85</f>
        <v>398263</v>
      </c>
      <c r="Y33" s="13">
        <f>B85</f>
        <v>416886.62917591253</v>
      </c>
      <c r="Z33" s="14">
        <f>C86</f>
        <v>494775</v>
      </c>
      <c r="AA33" s="13">
        <f>B86</f>
        <v>379515</v>
      </c>
      <c r="AB33" s="14">
        <f>C87</f>
        <v>392357</v>
      </c>
      <c r="AC33" s="13">
        <f>B87</f>
        <v>434815</v>
      </c>
      <c r="AD33" s="14">
        <f>C88</f>
        <v>507022</v>
      </c>
      <c r="AE33" s="13">
        <f>B88</f>
        <v>339840</v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3">
      <c r="A34" s="28"/>
      <c r="B34" s="11" t="str">
        <f>A90</f>
        <v>Wholesale Demand (Ccf)</v>
      </c>
      <c r="C34" s="10"/>
      <c r="D34" s="14">
        <f>C92</f>
        <v>0</v>
      </c>
      <c r="E34" s="13">
        <f>B92</f>
        <v>0</v>
      </c>
      <c r="G34" s="14">
        <f>C93</f>
        <v>0</v>
      </c>
      <c r="H34" s="13">
        <f>B93</f>
        <v>0</v>
      </c>
      <c r="J34" s="14">
        <f>C94</f>
        <v>0</v>
      </c>
      <c r="K34" s="13">
        <f>B94</f>
        <v>0</v>
      </c>
      <c r="M34" s="14">
        <f>C95</f>
        <v>0</v>
      </c>
      <c r="N34" s="13">
        <f>B95</f>
        <v>0</v>
      </c>
      <c r="P34" s="14">
        <f>C96</f>
        <v>0</v>
      </c>
      <c r="Q34" s="13">
        <f>B96</f>
        <v>0</v>
      </c>
      <c r="S34" s="14">
        <f>C97</f>
        <v>0</v>
      </c>
      <c r="T34" s="13">
        <f>B97</f>
        <v>0</v>
      </c>
      <c r="V34" s="14">
        <f>C98</f>
        <v>0</v>
      </c>
      <c r="W34" s="13">
        <f>B98</f>
        <v>0</v>
      </c>
      <c r="X34" s="14">
        <f>C99</f>
        <v>0</v>
      </c>
      <c r="Y34" s="13">
        <f>B99</f>
        <v>0</v>
      </c>
      <c r="Z34" s="14">
        <f>C100</f>
        <v>0</v>
      </c>
      <c r="AA34" s="13">
        <f>B100</f>
        <v>0</v>
      </c>
      <c r="AB34" s="14">
        <f>E100</f>
        <v>0</v>
      </c>
      <c r="AC34" s="13">
        <f>D100</f>
        <v>0</v>
      </c>
      <c r="AD34" s="14">
        <f>G100</f>
        <v>0</v>
      </c>
      <c r="AE34" s="13">
        <f>F100</f>
        <v>0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3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892855.52497785585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AA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si="0"/>
        <v>1302805.569553806</v>
      </c>
      <c r="AA35" s="13">
        <f t="shared" si="0"/>
        <v>1292965.3175853018</v>
      </c>
      <c r="AB35" s="14">
        <f t="shared" ref="AB35:AD35" si="1">SUM(AB32:AB34)</f>
        <v>929948.01574803144</v>
      </c>
      <c r="AC35" s="13">
        <f t="shared" ref="AC35:AE35" si="2">SUM(AC32:AC34)</f>
        <v>1231618.8503937009</v>
      </c>
      <c r="AD35" s="14">
        <f t="shared" si="1"/>
        <v>1275817.2047244094</v>
      </c>
      <c r="AE35" s="13">
        <f t="shared" si="2"/>
        <v>1022080.4199475065</v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3">
      <c r="A36" s="28"/>
      <c r="B36" s="11" t="s">
        <v>14</v>
      </c>
      <c r="C36" s="10"/>
      <c r="D36" s="60">
        <f>E35/D35-1</f>
        <v>-0.23321210000944159</v>
      </c>
      <c r="E36" s="60"/>
      <c r="F36" s="18"/>
      <c r="G36" s="60">
        <f>H35/G35-1</f>
        <v>-3.3200343652409425E-2</v>
      </c>
      <c r="H36" s="60"/>
      <c r="I36" s="18"/>
      <c r="J36" s="60">
        <f>K35/J35-1</f>
        <v>0.18660923554585973</v>
      </c>
      <c r="K36" s="60"/>
      <c r="L36" s="18"/>
      <c r="M36" s="60">
        <f>N35/M35-1</f>
        <v>-0.18833677097757562</v>
      </c>
      <c r="N36" s="60"/>
      <c r="O36" s="18"/>
      <c r="P36" s="60">
        <f>Q35/P35-1</f>
        <v>-0.37958097484126252</v>
      </c>
      <c r="Q36" s="60"/>
      <c r="R36" s="18"/>
      <c r="S36" s="60">
        <f>T35/S35-1</f>
        <v>0.45462091436683916</v>
      </c>
      <c r="T36" s="60"/>
      <c r="U36" s="18"/>
      <c r="V36" s="60">
        <f>W35/V35-1</f>
        <v>0.26606149808207924</v>
      </c>
      <c r="W36" s="60"/>
      <c r="X36" s="60">
        <f>Y35/X35-1</f>
        <v>-5.5128137741536354E-2</v>
      </c>
      <c r="Y36" s="60"/>
      <c r="Z36" s="60">
        <f>AA35/Z35-1</f>
        <v>-7.5531239645177939E-3</v>
      </c>
      <c r="AA36" s="60"/>
      <c r="AB36" s="60">
        <f>AC35/AB35-1</f>
        <v>0.32439537429735954</v>
      </c>
      <c r="AC36" s="60"/>
      <c r="AD36" s="60">
        <f>AE35/AD35-1</f>
        <v>-0.19888177070923951</v>
      </c>
      <c r="AE36" s="60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3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1"/>
      <c r="BE37" s="31"/>
      <c r="BF37" s="31"/>
      <c r="BG37" s="31"/>
      <c r="BH37" s="31"/>
      <c r="BI37" s="31"/>
    </row>
    <row r="38" spans="1:6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  <c r="BF40" s="31"/>
      <c r="BG40" s="31"/>
      <c r="BH40" s="31"/>
      <c r="BI40" s="31"/>
    </row>
    <row r="41" spans="1:61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  <c r="BF41" s="31"/>
      <c r="BG41" s="31"/>
      <c r="BH41" s="31"/>
      <c r="BI41" s="31"/>
    </row>
    <row r="42" spans="1:61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  <c r="BF42" s="31"/>
      <c r="BG42" s="31"/>
      <c r="BH42" s="31"/>
      <c r="BI42" s="31"/>
    </row>
    <row r="43" spans="1:61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</row>
    <row r="44" spans="1:61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1"/>
      <c r="BE44" s="31"/>
      <c r="BF44" s="31"/>
      <c r="BG44" s="31"/>
      <c r="BH44" s="31"/>
      <c r="BI44" s="31"/>
    </row>
    <row r="45" spans="1:61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1"/>
      <c r="BE45" s="31"/>
      <c r="BF45" s="31"/>
      <c r="BG45" s="31"/>
      <c r="BH45" s="31"/>
      <c r="BI45" s="31"/>
    </row>
    <row r="46" spans="1:61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1"/>
      <c r="BE46" s="31"/>
      <c r="BF46" s="31"/>
      <c r="BG46" s="31"/>
      <c r="BH46" s="31"/>
      <c r="BI46" s="31"/>
    </row>
    <row r="47" spans="1:61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1"/>
      <c r="BE47" s="31"/>
      <c r="BF47" s="31"/>
      <c r="BG47" s="31"/>
      <c r="BH47" s="31"/>
      <c r="BI47" s="31"/>
    </row>
    <row r="48" spans="1:61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1"/>
      <c r="BE48" s="31"/>
      <c r="BF48" s="31"/>
      <c r="BG48" s="31"/>
      <c r="BH48" s="31"/>
      <c r="BI48" s="31"/>
    </row>
    <row r="49" spans="1:61" s="9" customFormat="1" x14ac:dyDescent="0.3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s="9" customFormat="1" x14ac:dyDescent="0.3">
      <c r="A50" s="62" t="s">
        <v>24</v>
      </c>
      <c r="B50" s="62"/>
      <c r="C50" s="62"/>
      <c r="D50" s="62"/>
      <c r="E50" s="62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9" customFormat="1" x14ac:dyDescent="0.3">
      <c r="A51" s="23"/>
      <c r="B51" s="23"/>
      <c r="C51" s="23"/>
      <c r="D51" s="23"/>
      <c r="E51" s="2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x14ac:dyDescent="0.3">
      <c r="A52" s="7" t="str">
        <f>"Water Produced ("&amp;'Demand Input'!$C$10&amp;")"</f>
        <v>Water Produced (MG)</v>
      </c>
    </row>
    <row r="53" spans="1:6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3">
      <c r="A54" s="1" t="s">
        <v>8</v>
      </c>
      <c r="B54" s="22">
        <f>'Demand Input'!F35</f>
        <v>0</v>
      </c>
      <c r="C54" s="22">
        <f>'Demand Input'!D35</f>
        <v>0</v>
      </c>
      <c r="D54" s="5" t="e">
        <f t="shared" ref="D54:D60" si="3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3">
      <c r="A55" s="1" t="s">
        <v>9</v>
      </c>
      <c r="B55" s="22">
        <f>'Demand Input'!F36</f>
        <v>0</v>
      </c>
      <c r="C55" s="22">
        <f>'Demand Input'!D36</f>
        <v>0</v>
      </c>
      <c r="D55" s="5" t="e">
        <f t="shared" si="3"/>
        <v>#DIV/0!</v>
      </c>
      <c r="E55" s="5"/>
      <c r="F55" s="5"/>
      <c r="I55" s="5"/>
      <c r="L55" s="5"/>
      <c r="O55" s="5"/>
      <c r="R55" s="5"/>
      <c r="U55" s="5"/>
    </row>
    <row r="56" spans="1:61" x14ac:dyDescent="0.3">
      <c r="A56" s="1" t="s">
        <v>10</v>
      </c>
      <c r="B56" s="22">
        <f>'Demand Input'!F37</f>
        <v>0</v>
      </c>
      <c r="C56" s="22">
        <f>'Demand Input'!D37</f>
        <v>0</v>
      </c>
      <c r="D56" s="5" t="e">
        <f t="shared" si="3"/>
        <v>#DIV/0!</v>
      </c>
      <c r="E56" s="5"/>
      <c r="F56" s="5"/>
      <c r="I56" s="5"/>
      <c r="L56" s="5"/>
      <c r="O56" s="5"/>
      <c r="R56" s="5"/>
      <c r="U56" s="5"/>
    </row>
    <row r="57" spans="1:61" x14ac:dyDescent="0.3">
      <c r="A57" s="1" t="s">
        <v>2</v>
      </c>
      <c r="B57" s="22">
        <f>'Demand Input'!F38</f>
        <v>0</v>
      </c>
      <c r="C57" s="22">
        <f>'Demand Input'!D38</f>
        <v>0</v>
      </c>
      <c r="D57" s="5" t="e">
        <f t="shared" si="3"/>
        <v>#DIV/0!</v>
      </c>
      <c r="E57" s="5"/>
      <c r="F57" s="5"/>
      <c r="I57" s="5"/>
      <c r="L57" s="5"/>
      <c r="O57" s="5"/>
      <c r="R57" s="5"/>
      <c r="U57" s="5"/>
    </row>
    <row r="58" spans="1:61" x14ac:dyDescent="0.3">
      <c r="A58" s="1" t="s">
        <v>11</v>
      </c>
      <c r="B58" s="22">
        <f>'Demand Input'!F39</f>
        <v>0</v>
      </c>
      <c r="C58" s="22">
        <f>'Demand Input'!D39</f>
        <v>0</v>
      </c>
      <c r="D58" s="5" t="e">
        <f t="shared" si="3"/>
        <v>#DIV/0!</v>
      </c>
      <c r="E58" s="5"/>
      <c r="F58" s="5"/>
      <c r="I58" s="5"/>
      <c r="L58" s="5"/>
      <c r="O58" s="5"/>
      <c r="R58" s="5"/>
      <c r="U58" s="5"/>
    </row>
    <row r="59" spans="1:61" x14ac:dyDescent="0.3">
      <c r="A59" s="1" t="s">
        <v>12</v>
      </c>
      <c r="B59" s="22">
        <f>'Demand Input'!F40</f>
        <v>0</v>
      </c>
      <c r="C59" s="22">
        <f>'Demand Input'!D40</f>
        <v>0</v>
      </c>
      <c r="D59" s="5" t="e">
        <f t="shared" si="3"/>
        <v>#DIV/0!</v>
      </c>
      <c r="E59" s="5"/>
      <c r="F59" s="5"/>
      <c r="I59" s="5"/>
      <c r="L59" s="5"/>
      <c r="O59" s="5"/>
      <c r="R59" s="5"/>
      <c r="U59" s="5"/>
    </row>
    <row r="60" spans="1:61" x14ac:dyDescent="0.3">
      <c r="A60" s="1" t="s">
        <v>13</v>
      </c>
      <c r="B60" s="22">
        <f>'Demand Input'!F41</f>
        <v>0</v>
      </c>
      <c r="C60" s="22">
        <f>'Demand Input'!D41</f>
        <v>0</v>
      </c>
      <c r="D60" s="5" t="e">
        <f t="shared" si="3"/>
        <v>#DIV/0!</v>
      </c>
      <c r="E60" s="5"/>
      <c r="F60" s="5"/>
      <c r="I60" s="5"/>
      <c r="L60" s="5"/>
      <c r="O60" s="5"/>
      <c r="R60" s="5"/>
      <c r="U60" s="5"/>
    </row>
    <row r="62" spans="1:61" x14ac:dyDescent="0.3">
      <c r="A62" s="7" t="str">
        <f>"Residential Demand ("&amp;'Demand Input'!$C$9&amp;")"</f>
        <v>Residential Demand (Ccf)</v>
      </c>
    </row>
    <row r="63" spans="1:61" x14ac:dyDescent="0.3">
      <c r="A63" s="2" t="s">
        <v>3</v>
      </c>
      <c r="B63" s="3" t="s">
        <v>0</v>
      </c>
      <c r="C63" s="3" t="s">
        <v>1</v>
      </c>
    </row>
    <row r="64" spans="1:6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4" si="4">B65/C65</f>
        <v>0.98740683072279856</v>
      </c>
      <c r="E65" s="4"/>
      <c r="F65" s="4"/>
      <c r="I65" s="4"/>
      <c r="L65" s="4"/>
      <c r="O65" s="4"/>
      <c r="R65" s="4"/>
      <c r="U65" s="4"/>
    </row>
    <row r="66" spans="1:6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4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4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4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4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4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3">
      <c r="A71" s="1" t="s">
        <v>56</v>
      </c>
      <c r="B71" s="6">
        <f>'Demand Input'!F25</f>
        <v>795392.36482939636</v>
      </c>
      <c r="C71" s="6">
        <f>'Demand Input'!B25</f>
        <v>884745.88451443566</v>
      </c>
      <c r="D71" s="4">
        <f t="shared" si="4"/>
        <v>0.89900657211411827</v>
      </c>
    </row>
    <row r="72" spans="1:61" s="9" customFormat="1" x14ac:dyDescent="0.3">
      <c r="A72" s="1" t="s">
        <v>58</v>
      </c>
      <c r="B72" s="6">
        <f>'Demand Input'!F26</f>
        <v>913450.31758530182</v>
      </c>
      <c r="C72" s="6">
        <f>'Demand Input'!B26</f>
        <v>808030.56955380586</v>
      </c>
      <c r="D72" s="4">
        <f t="shared" si="4"/>
        <v>1.1304650492242003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s="9" customFormat="1" x14ac:dyDescent="0.3">
      <c r="A73" s="1" t="s">
        <v>59</v>
      </c>
      <c r="B73" s="6">
        <f>'Demand Input'!F27</f>
        <v>796803.85039370076</v>
      </c>
      <c r="C73" s="6">
        <f>'Demand Input'!B27</f>
        <v>537591.01574803144</v>
      </c>
      <c r="D73" s="4">
        <f t="shared" si="4"/>
        <v>1.4821747891098727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s="9" customFormat="1" x14ac:dyDescent="0.3">
      <c r="A74" s="1" t="s">
        <v>60</v>
      </c>
      <c r="B74" s="6">
        <f>'Demand Input'!F28</f>
        <v>682240.41994750651</v>
      </c>
      <c r="C74" s="6">
        <f>'Demand Input'!B28</f>
        <v>768795.20472440938</v>
      </c>
      <c r="D74" s="4">
        <f t="shared" si="4"/>
        <v>0.88741503036828873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6" spans="1:61" x14ac:dyDescent="0.3">
      <c r="A76" s="7" t="str">
        <f>"Non-Residential Demand ("&amp;'Demand Input'!$C$9&amp;")"</f>
        <v>Non-Residential Demand (Ccf)</v>
      </c>
    </row>
    <row r="77" spans="1:61" x14ac:dyDescent="0.3">
      <c r="A77" s="2" t="s">
        <v>3</v>
      </c>
      <c r="B77" s="3" t="s">
        <v>0</v>
      </c>
      <c r="C77" s="3" t="s">
        <v>1</v>
      </c>
    </row>
    <row r="78" spans="1:61" x14ac:dyDescent="0.3">
      <c r="A78" s="1" t="s">
        <v>8</v>
      </c>
      <c r="B78" s="6">
        <f>'Demand Input'!G18</f>
        <v>369131.68388434465</v>
      </c>
      <c r="C78" s="6">
        <f>'Demand Input'!C18</f>
        <v>472459.20283774368</v>
      </c>
      <c r="D78" s="4">
        <f>B78/C78</f>
        <v>0.78129853682015227</v>
      </c>
      <c r="E78" s="4"/>
      <c r="F78" s="4"/>
      <c r="I78" s="4"/>
      <c r="L78" s="4"/>
      <c r="O78" s="4"/>
      <c r="R78" s="4"/>
      <c r="U78" s="4"/>
    </row>
    <row r="79" spans="1:61" x14ac:dyDescent="0.3">
      <c r="A79" s="1" t="s">
        <v>9</v>
      </c>
      <c r="B79" s="6">
        <f>'Demand Input'!G19</f>
        <v>370961.85098798707</v>
      </c>
      <c r="C79" s="6">
        <f>'Demand Input'!C19</f>
        <v>394966.80226310133</v>
      </c>
      <c r="D79" s="4">
        <f t="shared" ref="D79:D88" si="5">B79/C79</f>
        <v>0.93922286344682782</v>
      </c>
      <c r="E79" s="4"/>
      <c r="F79" s="4"/>
      <c r="I79" s="4"/>
      <c r="L79" s="4"/>
      <c r="O79" s="4"/>
      <c r="R79" s="4"/>
      <c r="U79" s="4"/>
    </row>
    <row r="80" spans="1:61" x14ac:dyDescent="0.3">
      <c r="A80" s="1" t="s">
        <v>10</v>
      </c>
      <c r="B80" s="6">
        <f>'Demand Input'!G20</f>
        <v>333800.48818965029</v>
      </c>
      <c r="C80" s="6">
        <f>'Demand Input'!C20</f>
        <v>335781.44</v>
      </c>
      <c r="D80" s="4">
        <f t="shared" si="5"/>
        <v>0.9941004725861271</v>
      </c>
      <c r="E80" s="4"/>
      <c r="F80" s="4"/>
      <c r="I80" s="4"/>
      <c r="L80" s="4"/>
      <c r="O80" s="4"/>
      <c r="R80" s="4"/>
      <c r="U80" s="4"/>
    </row>
    <row r="81" spans="1:61" x14ac:dyDescent="0.3">
      <c r="A81" s="1" t="s">
        <v>2</v>
      </c>
      <c r="B81" s="6">
        <f>'Demand Input'!G21</f>
        <v>299245.56</v>
      </c>
      <c r="C81" s="6">
        <f>'Demand Input'!C21</f>
        <v>452130.67000000004</v>
      </c>
      <c r="D81" s="4">
        <f t="shared" si="5"/>
        <v>0.66185636112675117</v>
      </c>
      <c r="E81" s="4"/>
      <c r="F81" s="4"/>
      <c r="I81" s="4"/>
      <c r="L81" s="4"/>
      <c r="O81" s="4"/>
      <c r="R81" s="4"/>
      <c r="U81" s="4"/>
    </row>
    <row r="82" spans="1:61" x14ac:dyDescent="0.3">
      <c r="A82" s="1" t="s">
        <v>11</v>
      </c>
      <c r="B82" s="6">
        <f>'Demand Input'!G22</f>
        <v>330441.18698707118</v>
      </c>
      <c r="C82" s="6">
        <f>'Demand Input'!C22</f>
        <v>488107.52000000002</v>
      </c>
      <c r="D82" s="4">
        <f t="shared" si="5"/>
        <v>0.67698442135673542</v>
      </c>
      <c r="E82" s="4"/>
      <c r="F82" s="4"/>
      <c r="I82" s="4"/>
      <c r="L82" s="4"/>
      <c r="O82" s="4"/>
      <c r="R82" s="4"/>
      <c r="U82" s="4"/>
    </row>
    <row r="83" spans="1:61" x14ac:dyDescent="0.3">
      <c r="A83" s="1" t="s">
        <v>12</v>
      </c>
      <c r="B83" s="6">
        <f>'Demand Input'!G23</f>
        <v>394304.31583341857</v>
      </c>
      <c r="C83" s="6">
        <f>'Demand Input'!C23</f>
        <v>390975.65</v>
      </c>
      <c r="D83" s="4">
        <f t="shared" si="5"/>
        <v>1.0085137420538044</v>
      </c>
      <c r="E83" s="4"/>
      <c r="F83" s="4"/>
      <c r="I83" s="4"/>
      <c r="L83" s="4"/>
      <c r="O83" s="4"/>
      <c r="R83" s="4"/>
      <c r="U83" s="4"/>
    </row>
    <row r="84" spans="1:61" x14ac:dyDescent="0.3">
      <c r="A84" s="1" t="s">
        <v>13</v>
      </c>
      <c r="B84" s="6">
        <f>'Demand Input'!G24</f>
        <v>522963.47317457787</v>
      </c>
      <c r="C84" s="6">
        <f>'Demand Input'!C24</f>
        <v>588468.22</v>
      </c>
      <c r="D84" s="4">
        <f t="shared" si="5"/>
        <v>0.88868600784351259</v>
      </c>
      <c r="E84" s="4"/>
      <c r="F84" s="4"/>
      <c r="I84" s="4"/>
      <c r="L84" s="4"/>
      <c r="O84" s="4"/>
      <c r="R84" s="4"/>
      <c r="U84" s="4"/>
    </row>
    <row r="85" spans="1:61" x14ac:dyDescent="0.3">
      <c r="A85" s="1" t="s">
        <v>56</v>
      </c>
      <c r="B85" s="6">
        <f>'Demand Input'!G25</f>
        <v>416886.62917591253</v>
      </c>
      <c r="C85" s="6">
        <f>'Demand Input'!C25</f>
        <v>398263</v>
      </c>
      <c r="D85" s="4">
        <f t="shared" si="5"/>
        <v>1.0467621375219704</v>
      </c>
    </row>
    <row r="86" spans="1:61" s="9" customFormat="1" x14ac:dyDescent="0.3">
      <c r="A86" s="1" t="s">
        <v>58</v>
      </c>
      <c r="B86" s="6">
        <f>'Demand Input'!G26</f>
        <v>379515</v>
      </c>
      <c r="C86" s="6">
        <f>'Demand Input'!C26</f>
        <v>494775</v>
      </c>
      <c r="D86" s="4">
        <f t="shared" si="5"/>
        <v>0.76704562680006061</v>
      </c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</row>
    <row r="87" spans="1:61" s="9" customFormat="1" x14ac:dyDescent="0.3">
      <c r="A87" s="1" t="s">
        <v>59</v>
      </c>
      <c r="B87" s="6">
        <f>'Demand Input'!G27</f>
        <v>434815</v>
      </c>
      <c r="C87" s="6">
        <f>'Demand Input'!C27</f>
        <v>392357</v>
      </c>
      <c r="D87" s="4">
        <f t="shared" si="5"/>
        <v>1.1082126736619966</v>
      </c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</row>
    <row r="88" spans="1:61" s="9" customFormat="1" x14ac:dyDescent="0.3">
      <c r="A88" s="1" t="s">
        <v>60</v>
      </c>
      <c r="B88" s="6">
        <f>'Demand Input'!G28</f>
        <v>339840</v>
      </c>
      <c r="C88" s="6">
        <f>'Demand Input'!C28</f>
        <v>507022</v>
      </c>
      <c r="D88" s="4">
        <f t="shared" si="5"/>
        <v>0.6702667734338944</v>
      </c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90" spans="1:61" x14ac:dyDescent="0.3">
      <c r="A90" s="7" t="str">
        <f>"Wholesale Demand ("&amp;'Demand Input'!$C$9&amp;")"</f>
        <v>Wholesale Demand (Ccf)</v>
      </c>
    </row>
    <row r="91" spans="1:61" x14ac:dyDescent="0.3">
      <c r="A91" s="2" t="s">
        <v>3</v>
      </c>
      <c r="B91" s="3" t="s">
        <v>0</v>
      </c>
      <c r="C91" s="3" t="s">
        <v>1</v>
      </c>
    </row>
    <row r="92" spans="1:61" x14ac:dyDescent="0.3">
      <c r="A92" s="1" t="s">
        <v>8</v>
      </c>
      <c r="B92" s="6">
        <f>'Demand Input'!H18</f>
        <v>0</v>
      </c>
      <c r="C92" s="6">
        <f>'Demand Input'!D18</f>
        <v>0</v>
      </c>
      <c r="D92" s="4" t="e">
        <f>B92/C92</f>
        <v>#DIV/0!</v>
      </c>
      <c r="E92" s="4"/>
      <c r="F92" s="4"/>
      <c r="I92" s="4"/>
      <c r="L92" s="4"/>
      <c r="O92" s="4"/>
      <c r="R92" s="4"/>
      <c r="U92" s="4"/>
    </row>
    <row r="93" spans="1:61" x14ac:dyDescent="0.3">
      <c r="A93" s="1" t="s">
        <v>9</v>
      </c>
      <c r="B93" s="6">
        <f>'Demand Input'!H19</f>
        <v>0</v>
      </c>
      <c r="C93" s="6">
        <f>'Demand Input'!D19</f>
        <v>0</v>
      </c>
      <c r="D93" s="4" t="e">
        <f t="shared" ref="D93:D98" si="6">B93/C93</f>
        <v>#DIV/0!</v>
      </c>
      <c r="E93" s="4"/>
      <c r="F93" s="4"/>
      <c r="I93" s="4"/>
      <c r="L93" s="4"/>
      <c r="O93" s="4"/>
      <c r="R93" s="4"/>
      <c r="U93" s="4"/>
    </row>
    <row r="94" spans="1:61" x14ac:dyDescent="0.3">
      <c r="A94" s="1" t="s">
        <v>10</v>
      </c>
      <c r="B94" s="6">
        <f>'Demand Input'!H20</f>
        <v>0</v>
      </c>
      <c r="C94" s="6">
        <f>'Demand Input'!D20</f>
        <v>0</v>
      </c>
      <c r="D94" s="4" t="e">
        <f t="shared" si="6"/>
        <v>#DIV/0!</v>
      </c>
      <c r="E94" s="4"/>
      <c r="F94" s="4"/>
      <c r="I94" s="4"/>
      <c r="L94" s="4"/>
      <c r="O94" s="4"/>
      <c r="R94" s="4"/>
      <c r="U94" s="4"/>
    </row>
    <row r="95" spans="1:61" x14ac:dyDescent="0.3">
      <c r="A95" s="1" t="s">
        <v>2</v>
      </c>
      <c r="B95" s="6">
        <f>'Demand Input'!H21</f>
        <v>0</v>
      </c>
      <c r="C95" s="6">
        <f>'Demand Input'!D21</f>
        <v>0</v>
      </c>
      <c r="D95" s="4" t="e">
        <f t="shared" si="6"/>
        <v>#DIV/0!</v>
      </c>
      <c r="E95" s="4"/>
      <c r="F95" s="4"/>
      <c r="I95" s="4"/>
      <c r="L95" s="4"/>
      <c r="O95" s="4"/>
      <c r="R95" s="4"/>
      <c r="U95" s="4"/>
    </row>
    <row r="96" spans="1:61" x14ac:dyDescent="0.3">
      <c r="A96" s="1" t="s">
        <v>11</v>
      </c>
      <c r="B96" s="6">
        <f>'Demand Input'!H22</f>
        <v>0</v>
      </c>
      <c r="C96" s="6">
        <f>'Demand Input'!D22</f>
        <v>0</v>
      </c>
      <c r="D96" s="4" t="e">
        <f t="shared" si="6"/>
        <v>#DIV/0!</v>
      </c>
      <c r="E96" s="4"/>
      <c r="F96" s="4"/>
      <c r="I96" s="4"/>
      <c r="L96" s="4"/>
      <c r="O96" s="4"/>
      <c r="R96" s="4"/>
      <c r="U96" s="4"/>
    </row>
    <row r="97" spans="1:21" x14ac:dyDescent="0.3">
      <c r="A97" s="1" t="s">
        <v>12</v>
      </c>
      <c r="B97" s="6">
        <f>'Demand Input'!H23</f>
        <v>0</v>
      </c>
      <c r="C97" s="6">
        <f>'Demand Input'!D23</f>
        <v>0</v>
      </c>
      <c r="D97" s="4" t="e">
        <f t="shared" si="6"/>
        <v>#DIV/0!</v>
      </c>
      <c r="E97" s="4"/>
      <c r="F97" s="4"/>
      <c r="I97" s="4"/>
      <c r="L97" s="4"/>
      <c r="O97" s="4"/>
      <c r="R97" s="4"/>
      <c r="U97" s="4"/>
    </row>
    <row r="98" spans="1:21" x14ac:dyDescent="0.3">
      <c r="A98" s="1" t="s">
        <v>13</v>
      </c>
      <c r="B98" s="6">
        <f>'Demand Input'!H24</f>
        <v>0</v>
      </c>
      <c r="C98" s="6">
        <f>'Demand Input'!D24</f>
        <v>0</v>
      </c>
      <c r="D98" s="4" t="e">
        <f t="shared" si="6"/>
        <v>#DIV/0!</v>
      </c>
      <c r="E98" s="4"/>
      <c r="F98" s="4"/>
      <c r="I98" s="4"/>
      <c r="L98" s="4"/>
      <c r="O98" s="4"/>
      <c r="R98" s="4"/>
      <c r="U98" s="4"/>
    </row>
  </sheetData>
  <mergeCells count="25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AD31:AE31"/>
    <mergeCell ref="AD36:AE36"/>
    <mergeCell ref="AB31:AC31"/>
    <mergeCell ref="AB36:AC36"/>
    <mergeCell ref="A1:X1"/>
    <mergeCell ref="P36:Q36"/>
    <mergeCell ref="S36:T36"/>
    <mergeCell ref="D31:E31"/>
    <mergeCell ref="G31:H31"/>
    <mergeCell ref="J31:K31"/>
    <mergeCell ref="M31:N31"/>
    <mergeCell ref="P31:Q31"/>
    <mergeCell ref="Z31:AA31"/>
    <mergeCell ref="Z36:AA36"/>
  </mergeCells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5"/>
  <sheetViews>
    <sheetView showGridLines="0" topLeftCell="A4" zoomScaleNormal="100" workbookViewId="0">
      <selection activeCell="A3" sqref="A3"/>
    </sheetView>
  </sheetViews>
  <sheetFormatPr defaultColWidth="9.109375" defaultRowHeight="14.4" x14ac:dyDescent="0.3"/>
  <cols>
    <col min="1" max="1" width="11.88671875" style="31" customWidth="1"/>
    <col min="2" max="4" width="18.21875" style="31" customWidth="1"/>
    <col min="5" max="5" width="1.88671875" style="31" customWidth="1"/>
    <col min="6" max="8" width="18.21875" style="31" customWidth="1"/>
    <col min="9" max="16384" width="9.109375" style="31"/>
  </cols>
  <sheetData>
    <row r="1" spans="1:71" s="8" customFormat="1" ht="15" customHeight="1" x14ac:dyDescent="0.3">
      <c r="A1" s="67" t="s">
        <v>22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s="8" customFormat="1" ht="15" customHeight="1" x14ac:dyDescent="0.3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s="8" customFormat="1" ht="15" customHeight="1" x14ac:dyDescent="0.3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8" customFormat="1" ht="15" customHeight="1" x14ac:dyDescent="0.3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8" customFormat="1" ht="15" customHeight="1" x14ac:dyDescent="0.3">
      <c r="A5" s="33"/>
      <c r="B5" s="33"/>
      <c r="C5" s="69" t="str">
        <f>C8</f>
        <v>Narragansett Bay Commission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s="8" customFormat="1" ht="15" customHeight="1" x14ac:dyDescent="0.3">
      <c r="A6" s="33"/>
      <c r="B6" s="33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8" customFormat="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s="8" customFormat="1" x14ac:dyDescent="0.3">
      <c r="A8" s="34"/>
      <c r="B8" s="35" t="s">
        <v>20</v>
      </c>
      <c r="C8" s="71" t="s">
        <v>49</v>
      </c>
      <c r="D8" s="71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8" customFormat="1" x14ac:dyDescent="0.3">
      <c r="A9" s="34"/>
      <c r="B9" s="35" t="s">
        <v>15</v>
      </c>
      <c r="C9" s="71" t="s">
        <v>51</v>
      </c>
      <c r="D9" s="71"/>
      <c r="E9" s="34"/>
      <c r="F9" s="34" t="s">
        <v>50</v>
      </c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8" customFormat="1" x14ac:dyDescent="0.3">
      <c r="A10" s="34"/>
      <c r="B10" s="35" t="s">
        <v>19</v>
      </c>
      <c r="C10" s="71" t="s">
        <v>46</v>
      </c>
      <c r="D10" s="71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8" customFormat="1" ht="6.75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8" customFormat="1" ht="2.25" customHeight="1" x14ac:dyDescent="0.3">
      <c r="A12" s="36"/>
      <c r="B12" s="66"/>
      <c r="C12" s="66"/>
      <c r="D12" s="66"/>
      <c r="E12" s="66"/>
      <c r="F12" s="66"/>
      <c r="G12" s="66"/>
      <c r="H12" s="66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" customFormat="1" ht="6.75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s="8" customFormat="1" ht="23.4" x14ac:dyDescent="0.45">
      <c r="A14" s="37"/>
      <c r="B14" s="70" t="s">
        <v>52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s="8" customFormat="1" x14ac:dyDescent="0.3">
      <c r="A15" s="37"/>
      <c r="B15" s="64" t="s">
        <v>16</v>
      </c>
      <c r="C15" s="64"/>
      <c r="D15" s="64"/>
      <c r="E15" s="64"/>
      <c r="F15" s="64"/>
      <c r="G15" s="64"/>
      <c r="H15" s="64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s="8" customFormat="1" x14ac:dyDescent="0.3">
      <c r="A16" s="36"/>
      <c r="B16" s="72" t="s">
        <v>18</v>
      </c>
      <c r="C16" s="72"/>
      <c r="D16" s="72"/>
      <c r="E16" s="36"/>
      <c r="F16" s="72" t="s">
        <v>17</v>
      </c>
      <c r="G16" s="72"/>
      <c r="H16" s="72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s="8" customFormat="1" x14ac:dyDescent="0.3">
      <c r="A17" s="38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s="8" customFormat="1" x14ac:dyDescent="0.3">
      <c r="A18" s="42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s="8" customFormat="1" x14ac:dyDescent="0.3">
      <c r="A19" s="42" t="s">
        <v>9</v>
      </c>
      <c r="B19" s="20">
        <v>528549.79097909795</v>
      </c>
      <c r="C19" s="20">
        <v>394966.80226310133</v>
      </c>
      <c r="D19" s="20"/>
      <c r="E19" s="21"/>
      <c r="F19" s="20">
        <v>521893.67398986872</v>
      </c>
      <c r="G19" s="20">
        <v>370961.85098798707</v>
      </c>
      <c r="H19" s="20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s="8" customFormat="1" x14ac:dyDescent="0.3">
      <c r="A20" s="42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8" customFormat="1" x14ac:dyDescent="0.3">
      <c r="A21" s="42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s="8" customFormat="1" x14ac:dyDescent="0.3">
      <c r="A22" s="42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s="8" customFormat="1" x14ac:dyDescent="0.3">
      <c r="A23" s="42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s="8" customFormat="1" x14ac:dyDescent="0.3">
      <c r="A24" s="42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8" customFormat="1" x14ac:dyDescent="0.3">
      <c r="A25" s="42" t="s">
        <v>56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s="8" customFormat="1" x14ac:dyDescent="0.3">
      <c r="A26" s="42" t="s">
        <v>58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s="8" customFormat="1" x14ac:dyDescent="0.3">
      <c r="A27" s="42" t="s">
        <v>59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8" customFormat="1" x14ac:dyDescent="0.3">
      <c r="A28" s="42" t="s">
        <v>60</v>
      </c>
      <c r="B28" s="58">
        <v>768795.20472440938</v>
      </c>
      <c r="C28" s="58">
        <v>507022</v>
      </c>
      <c r="D28" s="58"/>
      <c r="E28" s="21"/>
      <c r="F28" s="58">
        <v>682240.41994750651</v>
      </c>
      <c r="G28" s="58">
        <v>339840</v>
      </c>
      <c r="H28" s="58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8" customFormat="1" ht="16.2" customHeight="1" x14ac:dyDescent="0.3">
      <c r="A29" s="34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s="8" customFormat="1" ht="2.25" customHeight="1" x14ac:dyDescent="0.3">
      <c r="A30" s="36"/>
      <c r="B30" s="65"/>
      <c r="C30" s="65"/>
      <c r="D30" s="65"/>
      <c r="E30" s="65"/>
      <c r="F30" s="65"/>
      <c r="G30" s="65"/>
      <c r="H30" s="65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s="8" customFormat="1" ht="6.75" customHeight="1" x14ac:dyDescent="0.3">
      <c r="A31" s="34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s="8" customFormat="1" ht="23.4" x14ac:dyDescent="0.45">
      <c r="A32" s="37"/>
      <c r="B32" s="70" t="str">
        <f>"Input Water Produced ("&amp;C10&amp;")"</f>
        <v>Input Water Produced (MG)</v>
      </c>
      <c r="C32" s="70"/>
      <c r="D32" s="70"/>
      <c r="E32" s="70"/>
      <c r="F32" s="70"/>
      <c r="G32" s="70"/>
      <c r="H32" s="7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s="8" customFormat="1" x14ac:dyDescent="0.3">
      <c r="A33" s="37"/>
      <c r="B33" s="64" t="s">
        <v>21</v>
      </c>
      <c r="C33" s="64"/>
      <c r="D33" s="64"/>
      <c r="E33" s="64"/>
      <c r="F33" s="64"/>
      <c r="G33" s="64"/>
      <c r="H33" s="6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8" customFormat="1" ht="23.4" x14ac:dyDescent="0.45">
      <c r="A34" s="37"/>
      <c r="B34" s="34"/>
      <c r="C34" s="38" t="s">
        <v>3</v>
      </c>
      <c r="D34" s="39" t="s">
        <v>18</v>
      </c>
      <c r="E34" s="40"/>
      <c r="F34" s="39" t="s">
        <v>17</v>
      </c>
      <c r="G34" s="41"/>
      <c r="H34" s="34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8" customFormat="1" x14ac:dyDescent="0.3">
      <c r="A35" s="37"/>
      <c r="B35" s="34"/>
      <c r="C35" s="42" t="s">
        <v>8</v>
      </c>
      <c r="D35" s="19"/>
      <c r="E35" s="43"/>
      <c r="F35" s="19"/>
      <c r="G35" s="44"/>
      <c r="H35" s="31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s="8" customFormat="1" x14ac:dyDescent="0.3">
      <c r="A36" s="37"/>
      <c r="B36" s="34"/>
      <c r="C36" s="42" t="s">
        <v>9</v>
      </c>
      <c r="D36" s="19"/>
      <c r="E36" s="43"/>
      <c r="F36" s="19"/>
      <c r="G36" s="44"/>
      <c r="H36" s="31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8" customFormat="1" x14ac:dyDescent="0.3">
      <c r="A37" s="37"/>
      <c r="B37" s="34"/>
      <c r="C37" s="42" t="s">
        <v>10</v>
      </c>
      <c r="D37" s="19"/>
      <c r="E37" s="43"/>
      <c r="F37" s="19"/>
      <c r="G37" s="4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s="8" customFormat="1" x14ac:dyDescent="0.3">
      <c r="A38" s="37"/>
      <c r="B38" s="34"/>
      <c r="C38" s="42" t="s">
        <v>2</v>
      </c>
      <c r="D38" s="19"/>
      <c r="E38" s="43"/>
      <c r="F38" s="19"/>
      <c r="G38" s="4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s="8" customFormat="1" x14ac:dyDescent="0.3">
      <c r="A39" s="37"/>
      <c r="B39" s="34"/>
      <c r="C39" s="42" t="s">
        <v>11</v>
      </c>
      <c r="D39" s="19"/>
      <c r="E39" s="43"/>
      <c r="F39" s="19"/>
      <c r="G39" s="4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s="8" customFormat="1" x14ac:dyDescent="0.3">
      <c r="A40" s="37"/>
      <c r="B40" s="34"/>
      <c r="C40" s="42" t="s">
        <v>12</v>
      </c>
      <c r="D40" s="19"/>
      <c r="E40" s="43"/>
      <c r="F40" s="19"/>
      <c r="G40" s="4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s="8" customFormat="1" x14ac:dyDescent="0.3">
      <c r="A41" s="37"/>
      <c r="B41" s="34"/>
      <c r="C41" s="42" t="s">
        <v>13</v>
      </c>
      <c r="D41" s="19"/>
      <c r="E41" s="43"/>
      <c r="F41" s="19"/>
      <c r="G41" s="4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s="8" customFormat="1" x14ac:dyDescent="0.3">
      <c r="A42" s="37"/>
      <c r="B42" s="34"/>
      <c r="C42" s="34"/>
      <c r="D42" s="28"/>
      <c r="E42" s="28"/>
      <c r="F42" s="28"/>
      <c r="G42" s="28"/>
      <c r="H42" s="28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s="8" customFormat="1" x14ac:dyDescent="0.3">
      <c r="A43" s="37"/>
      <c r="B43" s="34"/>
      <c r="C43" s="34"/>
      <c r="D43" s="28"/>
      <c r="E43" s="28"/>
      <c r="F43" s="28"/>
      <c r="G43" s="28"/>
      <c r="H43" s="28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8" customFormat="1" x14ac:dyDescent="0.3">
      <c r="A44" s="34"/>
      <c r="B44" s="34"/>
      <c r="C44" s="34"/>
      <c r="D44" s="28"/>
      <c r="E44" s="28"/>
      <c r="F44" s="28"/>
      <c r="G44" s="28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8" customFormat="1" x14ac:dyDescent="0.3">
      <c r="A45" s="34"/>
      <c r="B45" s="34"/>
      <c r="C45" s="3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8" customFormat="1" x14ac:dyDescent="0.3">
      <c r="A46" s="34"/>
      <c r="B46" s="34"/>
      <c r="C46" s="3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s="8" customFormat="1" x14ac:dyDescent="0.3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s="8" customFormat="1" x14ac:dyDescent="0.3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8" customFormat="1" x14ac:dyDescent="0.3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s="8" customFormat="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s="8" customFormat="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s="8" customFormat="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s="8" customFormat="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8" customFormat="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s="8" customFormat="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s="8" customFormat="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s="8" customFormat="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s="8" customFormat="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8" customFormat="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s="8" customFormat="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s="8" customFormat="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s="8" customFormat="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s="8" customFormat="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s="8" customFormat="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8" customFormat="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</sheetData>
  <mergeCells count="13">
    <mergeCell ref="B33:H33"/>
    <mergeCell ref="B30:H30"/>
    <mergeCell ref="B12:H12"/>
    <mergeCell ref="A1:H4"/>
    <mergeCell ref="C5:H6"/>
    <mergeCell ref="B32:H32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4"/>
  <sheetViews>
    <sheetView zoomScaleNormal="100" zoomScaleSheetLayoutView="100" workbookViewId="0">
      <selection activeCell="I3" sqref="I3"/>
    </sheetView>
  </sheetViews>
  <sheetFormatPr defaultColWidth="9.109375" defaultRowHeight="14.4" x14ac:dyDescent="0.3"/>
  <cols>
    <col min="1" max="1" width="3.44140625" style="31" customWidth="1"/>
    <col min="2" max="2" width="3.88671875" style="31" customWidth="1"/>
    <col min="3" max="3" width="15.33203125" style="31" customWidth="1"/>
    <col min="4" max="4" width="3.88671875" style="31" customWidth="1"/>
    <col min="5" max="5" width="13.88671875" style="31" customWidth="1"/>
    <col min="6" max="6" width="3.88671875" style="31" customWidth="1"/>
    <col min="7" max="7" width="11.33203125" style="31" bestFit="1" customWidth="1"/>
    <col min="8" max="8" width="3.88671875" style="31" customWidth="1"/>
    <col min="9" max="9" width="11.5546875" style="31" customWidth="1"/>
    <col min="10" max="10" width="3.88671875" style="31" customWidth="1"/>
    <col min="11" max="11" width="11" style="31" bestFit="1" customWidth="1"/>
    <col min="12" max="12" width="3.88671875" style="31" customWidth="1"/>
    <col min="13" max="13" width="12" style="31" bestFit="1" customWidth="1"/>
    <col min="14" max="14" width="3.88671875" style="31" customWidth="1"/>
    <col min="15" max="15" width="12" style="31" bestFit="1" customWidth="1"/>
    <col min="16" max="16" width="3.44140625" style="31" customWidth="1"/>
    <col min="17" max="17" width="12" style="31" bestFit="1" customWidth="1"/>
    <col min="18" max="18" width="2.88671875" style="31" customWidth="1"/>
    <col min="19" max="19" width="10.77734375" style="31" bestFit="1" customWidth="1"/>
    <col min="20" max="20" width="2.6640625" style="31" customWidth="1"/>
    <col min="21" max="21" width="12.21875" style="31" customWidth="1"/>
    <col min="22" max="22" width="1.77734375" style="31" customWidth="1"/>
    <col min="23" max="23" width="9.109375" style="31"/>
    <col min="24" max="24" width="2" style="31" customWidth="1"/>
    <col min="25" max="25" width="11" style="31" bestFit="1" customWidth="1"/>
    <col min="26" max="26" width="1.33203125" style="31" customWidth="1"/>
    <col min="27" max="27" width="10.77734375" style="31" bestFit="1" customWidth="1"/>
    <col min="28" max="28" width="1.77734375" style="31" customWidth="1"/>
    <col min="29" max="29" width="11" style="31" bestFit="1" customWidth="1"/>
    <col min="30" max="30" width="1.5546875" style="31" customWidth="1"/>
    <col min="31" max="31" width="9.109375" style="31"/>
    <col min="32" max="32" width="1.33203125" style="31" customWidth="1"/>
    <col min="33" max="33" width="11" style="31" bestFit="1" customWidth="1"/>
    <col min="34" max="34" width="1.33203125" style="31" customWidth="1"/>
    <col min="35" max="35" width="9.109375" style="31"/>
    <col min="36" max="36" width="1.109375" style="31" customWidth="1"/>
    <col min="37" max="37" width="14" style="31" bestFit="1" customWidth="1"/>
    <col min="38" max="38" width="1.21875" style="31" customWidth="1"/>
    <col min="39" max="39" width="9.109375" style="31"/>
    <col min="40" max="40" width="1.5546875" style="31" customWidth="1"/>
    <col min="41" max="41" width="14" style="31" bestFit="1" customWidth="1"/>
    <col min="42" max="42" width="1.44140625" style="31" customWidth="1"/>
    <col min="43" max="16384" width="9.109375" style="31"/>
  </cols>
  <sheetData>
    <row r="1" spans="1:21" ht="23.4" x14ac:dyDescent="0.4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" x14ac:dyDescent="0.35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3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3">
      <c r="A8" s="8"/>
      <c r="B8" s="8"/>
      <c r="C8" s="24" t="s">
        <v>60</v>
      </c>
      <c r="D8" s="8"/>
      <c r="E8" s="26">
        <v>6546503.9700000007</v>
      </c>
      <c r="F8" s="8"/>
      <c r="G8" s="26">
        <v>1719164.47</v>
      </c>
      <c r="H8" s="51"/>
      <c r="I8" s="50">
        <v>836161.19</v>
      </c>
      <c r="J8" s="8"/>
      <c r="K8" s="26">
        <v>671650.96</v>
      </c>
      <c r="L8" s="8"/>
      <c r="M8" s="26">
        <v>4090886.0700000003</v>
      </c>
      <c r="N8" s="8"/>
      <c r="O8" s="26">
        <f>SUM(E8,G8,I8,K8,M8)</f>
        <v>13864366.66</v>
      </c>
      <c r="P8" s="8"/>
    </row>
    <row r="9" spans="1:21" x14ac:dyDescent="0.3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3">
      <c r="A10" s="8"/>
      <c r="B10" s="8"/>
      <c r="C10" s="5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3">
      <c r="A11" s="8"/>
      <c r="B11" s="8"/>
      <c r="C11" s="57" t="s">
        <v>59</v>
      </c>
      <c r="D11" s="8"/>
      <c r="E11" s="26">
        <v>6365814.7799999993</v>
      </c>
      <c r="F11" s="8"/>
      <c r="G11" s="26">
        <v>1762674.79</v>
      </c>
      <c r="H11" s="51"/>
      <c r="I11" s="50">
        <v>895862.48</v>
      </c>
      <c r="J11" s="8"/>
      <c r="K11" s="26">
        <v>833628.08</v>
      </c>
      <c r="L11" s="8"/>
      <c r="M11" s="26">
        <v>3711523.6100000003</v>
      </c>
      <c r="N11" s="8"/>
      <c r="O11" s="26">
        <f>SUM(E11,G11,I11,K11,M11)</f>
        <v>13569503.739999998</v>
      </c>
      <c r="P11" s="8"/>
    </row>
    <row r="12" spans="1:21" x14ac:dyDescent="0.3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3">
      <c r="A13" s="8"/>
      <c r="B13" s="8"/>
      <c r="C13" s="5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3">
      <c r="A14" s="8"/>
      <c r="B14" s="8"/>
      <c r="C14" s="57" t="s">
        <v>58</v>
      </c>
      <c r="D14" s="8"/>
      <c r="E14" s="26">
        <v>6467360.46</v>
      </c>
      <c r="F14" s="8"/>
      <c r="G14" s="26">
        <v>1592758.31</v>
      </c>
      <c r="H14" s="51"/>
      <c r="I14" s="50">
        <v>1136806.56</v>
      </c>
      <c r="J14" s="8"/>
      <c r="K14" s="26">
        <v>705071.68</v>
      </c>
      <c r="L14" s="8"/>
      <c r="M14" s="26">
        <v>3587464.2</v>
      </c>
      <c r="N14" s="8"/>
      <c r="O14" s="26">
        <f>SUM(E14,G14,I14,K14,M14)</f>
        <v>13489461.210000001</v>
      </c>
      <c r="P14" s="8"/>
    </row>
    <row r="15" spans="1:21" x14ac:dyDescent="0.3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3">
      <c r="A16" s="8"/>
      <c r="B16" s="8"/>
      <c r="C16" s="5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3">
      <c r="A17" s="8"/>
      <c r="B17" s="8"/>
      <c r="C17" s="57" t="s">
        <v>56</v>
      </c>
      <c r="D17" s="8"/>
      <c r="E17" s="26">
        <v>7064917.0800000001</v>
      </c>
      <c r="F17" s="8"/>
      <c r="G17" s="26">
        <v>2061433.98</v>
      </c>
      <c r="H17" s="51"/>
      <c r="I17" s="50">
        <v>1138006.3899999999</v>
      </c>
      <c r="J17" s="8"/>
      <c r="K17" s="26">
        <v>708443.88</v>
      </c>
      <c r="L17" s="8"/>
      <c r="M17" s="26">
        <v>3952463.65</v>
      </c>
      <c r="N17" s="8"/>
      <c r="O17" s="26">
        <f>SUM(E17,G17,I17,K17,M17)</f>
        <v>14925264.980000002</v>
      </c>
      <c r="P17" s="8"/>
    </row>
    <row r="18" spans="1:16" x14ac:dyDescent="0.3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3">
      <c r="A19" s="8"/>
      <c r="B19" s="8"/>
      <c r="C19" s="5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3">
      <c r="A20" s="8"/>
      <c r="B20" s="8"/>
      <c r="C20" s="57" t="s">
        <v>13</v>
      </c>
      <c r="D20" s="8"/>
      <c r="E20" s="26">
        <v>8435860.2300000004</v>
      </c>
      <c r="F20" s="8"/>
      <c r="G20" s="26">
        <v>1943749.78</v>
      </c>
      <c r="H20" s="51"/>
      <c r="I20" s="50">
        <v>980400.35</v>
      </c>
      <c r="J20" s="8"/>
      <c r="K20" s="26">
        <v>742524.61</v>
      </c>
      <c r="L20" s="8"/>
      <c r="M20" s="26">
        <v>4024364.96</v>
      </c>
      <c r="N20" s="8"/>
      <c r="O20" s="26">
        <f>SUM(E20,G20,I20,K20,M20)</f>
        <v>16126899.93</v>
      </c>
      <c r="P20" s="8"/>
    </row>
    <row r="21" spans="1:16" x14ac:dyDescent="0.3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3">
      <c r="A22" s="8"/>
      <c r="B22" s="8"/>
      <c r="C22" s="5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3">
      <c r="A23" s="8"/>
      <c r="B23" s="8"/>
      <c r="C23" s="57" t="s">
        <v>12</v>
      </c>
      <c r="D23" s="8"/>
      <c r="E23" s="26">
        <v>7665645.75</v>
      </c>
      <c r="F23" s="8"/>
      <c r="G23" s="26">
        <v>1662701.27</v>
      </c>
      <c r="H23" s="51"/>
      <c r="I23" s="50">
        <v>1040509.2</v>
      </c>
      <c r="J23" s="8"/>
      <c r="K23" s="26">
        <v>708660.8</v>
      </c>
      <c r="L23" s="8"/>
      <c r="M23" s="26">
        <v>4082278.35</v>
      </c>
      <c r="N23" s="8"/>
      <c r="O23" s="26">
        <f>SUM(E23,G23,I23,K23,M23)</f>
        <v>15159795.369999999</v>
      </c>
      <c r="P23" s="8"/>
    </row>
    <row r="24" spans="1:16" x14ac:dyDescent="0.3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3">
      <c r="A25" s="8"/>
      <c r="B25" s="8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3">
      <c r="A26" s="8"/>
      <c r="B26" s="8"/>
      <c r="C26" s="57" t="s">
        <v>11</v>
      </c>
      <c r="D26" s="8"/>
      <c r="E26" s="26">
        <v>6175284.2000000002</v>
      </c>
      <c r="F26" s="8"/>
      <c r="G26" s="26">
        <v>1623296.51</v>
      </c>
      <c r="H26" s="51"/>
      <c r="I26" s="50">
        <v>1015588.13</v>
      </c>
      <c r="J26" s="8"/>
      <c r="K26" s="26">
        <v>790468.27</v>
      </c>
      <c r="L26" s="8"/>
      <c r="M26" s="26">
        <v>4068147.55</v>
      </c>
      <c r="N26" s="8"/>
      <c r="O26" s="26">
        <f>SUM(E26,G26,I26,K26,M26)</f>
        <v>13672784.66</v>
      </c>
      <c r="P26" s="8"/>
    </row>
    <row r="27" spans="1:16" x14ac:dyDescent="0.3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3">
      <c r="A28" s="8"/>
      <c r="B28" s="8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3">
      <c r="A29" s="8"/>
      <c r="B29" s="8"/>
      <c r="C29" s="57" t="s">
        <v>2</v>
      </c>
      <c r="D29" s="8"/>
      <c r="E29" s="26">
        <v>6897025.629999999</v>
      </c>
      <c r="F29" s="8"/>
      <c r="G29" s="26">
        <v>1739861.0900000003</v>
      </c>
      <c r="H29" s="51"/>
      <c r="I29" s="50">
        <v>1132124.7300000002</v>
      </c>
      <c r="J29" s="8"/>
      <c r="K29" s="26">
        <v>887546.29</v>
      </c>
      <c r="L29" s="8"/>
      <c r="M29" s="26">
        <v>4148160.1600000006</v>
      </c>
      <c r="N29" s="8"/>
      <c r="O29" s="26">
        <f>SUM(E29,G29,I29,K29,M29)</f>
        <v>14804717.899999999</v>
      </c>
      <c r="P29" s="8"/>
    </row>
    <row r="30" spans="1:16" x14ac:dyDescent="0.3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3">
      <c r="A31" s="8"/>
      <c r="B31" s="8"/>
      <c r="C31" s="5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">
      <c r="A32" s="8"/>
      <c r="B32" s="8"/>
      <c r="C32" s="57" t="s">
        <v>10</v>
      </c>
      <c r="D32" s="8"/>
      <c r="E32" s="26">
        <v>5970393.1200000001</v>
      </c>
      <c r="F32" s="8"/>
      <c r="G32" s="26">
        <v>1889037.3</v>
      </c>
      <c r="H32" s="51"/>
      <c r="I32" s="50">
        <v>1221441.01</v>
      </c>
      <c r="J32" s="8"/>
      <c r="K32" s="26">
        <v>853526.74</v>
      </c>
      <c r="L32" s="8"/>
      <c r="M32" s="26">
        <v>3862868.96</v>
      </c>
      <c r="N32" s="8"/>
      <c r="O32" s="26">
        <f>SUM(E32,G32,I32,K32,M32)</f>
        <v>13797267.129999999</v>
      </c>
      <c r="P32" s="8"/>
    </row>
    <row r="33" spans="1:16" x14ac:dyDescent="0.3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3">
      <c r="A34" s="8"/>
      <c r="B34" s="8"/>
      <c r="C34" s="5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">
      <c r="A35" s="8"/>
      <c r="B35" s="8"/>
      <c r="C35" s="57" t="s">
        <v>9</v>
      </c>
      <c r="D35" s="8"/>
      <c r="E35" s="26">
        <v>5930873.8700000001</v>
      </c>
      <c r="F35" s="8"/>
      <c r="G35" s="26">
        <v>1802334.49</v>
      </c>
      <c r="H35" s="51"/>
      <c r="I35" s="50">
        <v>1180118.4699999997</v>
      </c>
      <c r="J35" s="8"/>
      <c r="K35" s="26">
        <v>851178.46</v>
      </c>
      <c r="L35" s="8"/>
      <c r="M35" s="26">
        <v>3615841.97</v>
      </c>
      <c r="N35" s="8"/>
      <c r="O35" s="26">
        <f>SUM(E35,G35,I35,K35,M35)</f>
        <v>13380347.26</v>
      </c>
      <c r="P35" s="8"/>
    </row>
    <row r="36" spans="1:16" x14ac:dyDescent="0.3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3">
      <c r="A37" s="8"/>
      <c r="B37" s="8"/>
      <c r="C37" s="5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8"/>
      <c r="B38" s="8"/>
      <c r="C38" s="5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3">
      <c r="A39" s="8"/>
      <c r="B39" s="8"/>
      <c r="C39" s="57" t="s">
        <v>60</v>
      </c>
      <c r="D39" s="8"/>
      <c r="E39" s="26">
        <v>8017158.2799999993</v>
      </c>
      <c r="F39" s="8"/>
      <c r="G39" s="26">
        <v>1814718.86</v>
      </c>
      <c r="H39" s="51"/>
      <c r="I39" s="26">
        <v>1135110.98</v>
      </c>
      <c r="J39" s="8"/>
      <c r="K39" s="26">
        <v>862990.83</v>
      </c>
      <c r="L39" s="8"/>
      <c r="M39" s="26">
        <v>2703518.53</v>
      </c>
      <c r="N39" s="8"/>
      <c r="O39" s="26">
        <f>SUM(E39,G39,I39,K39,M39)</f>
        <v>14533497.479999999</v>
      </c>
      <c r="P39" s="8"/>
    </row>
    <row r="40" spans="1:16" ht="28.8" x14ac:dyDescent="0.3">
      <c r="A40" s="8"/>
      <c r="B40" s="8"/>
      <c r="C40" s="27" t="s">
        <v>35</v>
      </c>
      <c r="D40" s="25"/>
      <c r="E40" s="25" t="s">
        <v>29</v>
      </c>
      <c r="F40" s="25"/>
      <c r="G40" s="25" t="s">
        <v>30</v>
      </c>
      <c r="H40" s="25"/>
      <c r="I40" s="25" t="s">
        <v>47</v>
      </c>
      <c r="J40" s="25"/>
      <c r="K40" s="25" t="s">
        <v>31</v>
      </c>
      <c r="L40" s="25"/>
      <c r="M40" s="25" t="s">
        <v>32</v>
      </c>
      <c r="N40" s="25"/>
      <c r="O40" s="25" t="s">
        <v>33</v>
      </c>
      <c r="P40" s="8"/>
    </row>
    <row r="41" spans="1:16" x14ac:dyDescent="0.3">
      <c r="A41" s="8"/>
      <c r="B41" s="8"/>
      <c r="C41" s="5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3">
      <c r="A42" s="8"/>
      <c r="B42" s="8"/>
      <c r="C42" s="57" t="s">
        <v>59</v>
      </c>
      <c r="D42" s="8"/>
      <c r="E42" s="26">
        <v>6277113.6999999993</v>
      </c>
      <c r="F42" s="8"/>
      <c r="G42" s="26">
        <v>2179883</v>
      </c>
      <c r="H42" s="51"/>
      <c r="I42" s="26">
        <v>1224497.42</v>
      </c>
      <c r="J42" s="8"/>
      <c r="K42" s="26">
        <v>1174209.6599999999</v>
      </c>
      <c r="L42" s="8"/>
      <c r="M42" s="26">
        <v>2052260.8599999999</v>
      </c>
      <c r="N42" s="8"/>
      <c r="O42" s="26">
        <f>SUM(E42,G42,I42,K42,M42)</f>
        <v>12907964.639999999</v>
      </c>
      <c r="P42" s="8"/>
    </row>
    <row r="43" spans="1:16" ht="28.8" x14ac:dyDescent="0.3">
      <c r="A43" s="8"/>
      <c r="B43" s="8"/>
      <c r="C43" s="27" t="s">
        <v>36</v>
      </c>
      <c r="D43" s="25"/>
      <c r="E43" s="25" t="s">
        <v>29</v>
      </c>
      <c r="F43" s="25"/>
      <c r="G43" s="25" t="s">
        <v>30</v>
      </c>
      <c r="H43" s="25"/>
      <c r="I43" s="25" t="s">
        <v>47</v>
      </c>
      <c r="J43" s="25"/>
      <c r="K43" s="25" t="s">
        <v>31</v>
      </c>
      <c r="L43" s="25"/>
      <c r="M43" s="25" t="s">
        <v>32</v>
      </c>
      <c r="N43" s="25"/>
      <c r="O43" s="25" t="s">
        <v>33</v>
      </c>
      <c r="P43" s="8"/>
    </row>
    <row r="44" spans="1:16" x14ac:dyDescent="0.3">
      <c r="A44" s="8"/>
      <c r="B44" s="8"/>
      <c r="C44" s="5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3">
      <c r="A45" s="8"/>
      <c r="B45" s="8"/>
      <c r="C45" s="57" t="s">
        <v>58</v>
      </c>
      <c r="D45" s="8"/>
      <c r="E45" s="26">
        <v>7581475.6299999999</v>
      </c>
      <c r="F45" s="8"/>
      <c r="G45" s="26">
        <v>2325737.2797080982</v>
      </c>
      <c r="H45" s="51"/>
      <c r="I45" s="26">
        <v>1659958.9402919021</v>
      </c>
      <c r="J45" s="8"/>
      <c r="K45" s="26">
        <v>162136.76999999999</v>
      </c>
      <c r="L45" s="8"/>
      <c r="M45" s="26">
        <v>2507083.08</v>
      </c>
      <c r="N45" s="8"/>
      <c r="O45" s="26">
        <f>SUM(E45,G45,I45,K45,M45)</f>
        <v>14236391.699999999</v>
      </c>
      <c r="P45" s="8"/>
    </row>
    <row r="46" spans="1:16" ht="28.8" x14ac:dyDescent="0.3">
      <c r="A46" s="8"/>
      <c r="B46" s="8"/>
      <c r="C46" s="27" t="s">
        <v>36</v>
      </c>
      <c r="D46" s="25"/>
      <c r="E46" s="25" t="s">
        <v>29</v>
      </c>
      <c r="F46" s="25"/>
      <c r="G46" s="25" t="s">
        <v>30</v>
      </c>
      <c r="H46" s="25"/>
      <c r="I46" s="25" t="s">
        <v>47</v>
      </c>
      <c r="J46" s="25"/>
      <c r="K46" s="25" t="s">
        <v>31</v>
      </c>
      <c r="L46" s="25"/>
      <c r="M46" s="25" t="s">
        <v>32</v>
      </c>
      <c r="N46" s="25"/>
      <c r="O46" s="25" t="s">
        <v>33</v>
      </c>
      <c r="P46" s="8"/>
    </row>
    <row r="47" spans="1:16" x14ac:dyDescent="0.3">
      <c r="A47" s="8"/>
      <c r="B47" s="8"/>
      <c r="C47" s="5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3">
      <c r="A48" s="8"/>
      <c r="B48" s="8"/>
      <c r="C48" s="57" t="s">
        <v>56</v>
      </c>
      <c r="D48" s="8"/>
      <c r="E48" s="26">
        <v>8531861.2899999991</v>
      </c>
      <c r="F48" s="8"/>
      <c r="G48" s="26">
        <v>3176268.65</v>
      </c>
      <c r="H48" s="51"/>
      <c r="I48" s="26">
        <v>301923.20000000001</v>
      </c>
      <c r="J48" s="8"/>
      <c r="K48" s="26">
        <v>809238.09</v>
      </c>
      <c r="L48" s="8"/>
      <c r="M48" s="26">
        <v>2702101.93</v>
      </c>
      <c r="N48" s="8"/>
      <c r="O48" s="26">
        <f>SUM(E48,G48,I48,K48,M48)</f>
        <v>15521393.159999998</v>
      </c>
      <c r="P48" s="8"/>
    </row>
    <row r="49" spans="1:19" ht="28.8" x14ac:dyDescent="0.3">
      <c r="A49" s="8"/>
      <c r="B49" s="8"/>
      <c r="C49" s="27" t="s">
        <v>36</v>
      </c>
      <c r="D49" s="25"/>
      <c r="E49" s="25" t="s">
        <v>29</v>
      </c>
      <c r="F49" s="25"/>
      <c r="G49" s="25" t="s">
        <v>30</v>
      </c>
      <c r="H49" s="25"/>
      <c r="I49" s="25" t="s">
        <v>47</v>
      </c>
      <c r="J49" s="25"/>
      <c r="K49" s="25" t="s">
        <v>31</v>
      </c>
      <c r="L49" s="25"/>
      <c r="M49" s="25" t="s">
        <v>32</v>
      </c>
      <c r="N49" s="25"/>
      <c r="O49" s="25" t="s">
        <v>33</v>
      </c>
      <c r="P49" s="8"/>
    </row>
    <row r="50" spans="1:19" x14ac:dyDescent="0.3">
      <c r="A50" s="8"/>
      <c r="B50" s="8"/>
      <c r="C50" s="5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9" x14ac:dyDescent="0.3">
      <c r="A51" s="8"/>
      <c r="B51" s="8"/>
      <c r="C51" s="57" t="s">
        <v>13</v>
      </c>
      <c r="D51" s="8"/>
      <c r="E51" s="26">
        <v>9996441.9800000004</v>
      </c>
      <c r="F51" s="8"/>
      <c r="G51" s="26">
        <v>850545.35</v>
      </c>
      <c r="H51" s="51"/>
      <c r="I51" s="26">
        <v>1233883.51</v>
      </c>
      <c r="J51" s="8"/>
      <c r="K51" s="26">
        <v>705594.76</v>
      </c>
      <c r="L51" s="8"/>
      <c r="M51" s="26">
        <v>2812465.53</v>
      </c>
      <c r="N51" s="8"/>
      <c r="O51" s="26">
        <f>SUM(E51,G51,I51,K51,M51)</f>
        <v>15598931.129999999</v>
      </c>
      <c r="P51" s="8"/>
    </row>
    <row r="52" spans="1:19" ht="28.8" x14ac:dyDescent="0.3">
      <c r="A52" s="8"/>
      <c r="B52" s="8"/>
      <c r="C52" s="27" t="s">
        <v>36</v>
      </c>
      <c r="D52" s="25"/>
      <c r="E52" s="25" t="s">
        <v>29</v>
      </c>
      <c r="F52" s="25"/>
      <c r="G52" s="25" t="s">
        <v>30</v>
      </c>
      <c r="H52" s="25"/>
      <c r="I52" s="25" t="s">
        <v>47</v>
      </c>
      <c r="J52" s="25"/>
      <c r="K52" s="25" t="s">
        <v>31</v>
      </c>
      <c r="L52" s="25"/>
      <c r="M52" s="25" t="s">
        <v>32</v>
      </c>
      <c r="N52" s="25"/>
      <c r="O52" s="25" t="s">
        <v>33</v>
      </c>
      <c r="P52" s="8"/>
    </row>
    <row r="53" spans="1:19" x14ac:dyDescent="0.3">
      <c r="A53" s="8"/>
      <c r="B53" s="8"/>
      <c r="C53" s="5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9" x14ac:dyDescent="0.3">
      <c r="A54" s="8"/>
      <c r="B54" s="8"/>
      <c r="C54" s="57" t="s">
        <v>12</v>
      </c>
      <c r="D54" s="8"/>
      <c r="E54" s="26">
        <v>6506339.0999999996</v>
      </c>
      <c r="F54" s="8"/>
      <c r="G54" s="26">
        <v>2402239.12</v>
      </c>
      <c r="H54" s="51"/>
      <c r="I54" s="26">
        <v>1073351.49</v>
      </c>
      <c r="J54" s="8"/>
      <c r="K54" s="26">
        <v>654553.79</v>
      </c>
      <c r="L54" s="8"/>
      <c r="M54" s="26">
        <v>3151886.06</v>
      </c>
      <c r="N54" s="8"/>
      <c r="O54" s="26">
        <f>SUM(E54,G54,I54,K54,M54)</f>
        <v>13788369.560000001</v>
      </c>
      <c r="P54" s="8"/>
    </row>
    <row r="55" spans="1:19" ht="28.8" x14ac:dyDescent="0.3">
      <c r="A55" s="8"/>
      <c r="B55" s="8"/>
      <c r="C55" s="27" t="s">
        <v>36</v>
      </c>
      <c r="D55" s="25"/>
      <c r="E55" s="25" t="s">
        <v>29</v>
      </c>
      <c r="F55" s="25"/>
      <c r="G55" s="25" t="s">
        <v>30</v>
      </c>
      <c r="H55" s="25"/>
      <c r="I55" s="25" t="s">
        <v>47</v>
      </c>
      <c r="J55" s="25"/>
      <c r="K55" s="25" t="s">
        <v>31</v>
      </c>
      <c r="L55" s="25"/>
      <c r="M55" s="25" t="s">
        <v>32</v>
      </c>
      <c r="N55" s="25"/>
      <c r="O55" s="25" t="s">
        <v>33</v>
      </c>
      <c r="P55" s="8"/>
    </row>
    <row r="56" spans="1:19" x14ac:dyDescent="0.3">
      <c r="A56" s="8"/>
      <c r="B56" s="8"/>
      <c r="C56" s="5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9" x14ac:dyDescent="0.3">
      <c r="A57" s="8"/>
      <c r="B57" s="8"/>
      <c r="C57" s="57" t="s">
        <v>55</v>
      </c>
      <c r="D57" s="8"/>
      <c r="E57" s="26">
        <v>6403178.6399999997</v>
      </c>
      <c r="F57" s="8"/>
      <c r="G57" s="26">
        <v>2651343.4190408052</v>
      </c>
      <c r="H57" s="51"/>
      <c r="I57" s="26">
        <f>4485537.5-G57</f>
        <v>1834194.0809591948</v>
      </c>
      <c r="J57" s="8"/>
      <c r="K57" s="26">
        <v>916346.91</v>
      </c>
      <c r="L57" s="8"/>
      <c r="M57" s="26">
        <v>5639518.5199999996</v>
      </c>
      <c r="N57" s="8"/>
      <c r="O57" s="26">
        <f>SUM(E57,G57,I57,K57,M57)</f>
        <v>17444581.57</v>
      </c>
      <c r="P57" s="8"/>
    </row>
    <row r="58" spans="1:19" ht="28.8" x14ac:dyDescent="0.3">
      <c r="A58" s="8"/>
      <c r="B58" s="8"/>
      <c r="C58" s="27" t="s">
        <v>36</v>
      </c>
      <c r="D58" s="25"/>
      <c r="E58" s="25" t="s">
        <v>29</v>
      </c>
      <c r="F58" s="25"/>
      <c r="G58" s="25" t="s">
        <v>30</v>
      </c>
      <c r="H58" s="25"/>
      <c r="I58" s="25" t="s">
        <v>47</v>
      </c>
      <c r="J58" s="25"/>
      <c r="K58" s="25" t="s">
        <v>31</v>
      </c>
      <c r="L58" s="25"/>
      <c r="M58" s="25" t="s">
        <v>32</v>
      </c>
      <c r="N58" s="25"/>
      <c r="O58" s="25" t="s">
        <v>33</v>
      </c>
      <c r="P58" s="8"/>
    </row>
    <row r="59" spans="1:19" x14ac:dyDescent="0.3">
      <c r="A59" s="8"/>
      <c r="B59" s="8"/>
      <c r="C59" s="5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9" x14ac:dyDescent="0.3">
      <c r="A60" s="8"/>
      <c r="B60" s="8"/>
      <c r="C60" s="57" t="s">
        <v>2</v>
      </c>
      <c r="D60" s="8"/>
      <c r="E60" s="26">
        <v>6319654.7800000003</v>
      </c>
      <c r="F60" s="8"/>
      <c r="G60" s="26">
        <v>1710054.1529793008</v>
      </c>
      <c r="H60" s="51"/>
      <c r="I60" s="50">
        <v>1183012.0470206994</v>
      </c>
      <c r="J60" s="8"/>
      <c r="K60" s="26">
        <v>884306.99</v>
      </c>
      <c r="L60" s="8"/>
      <c r="M60" s="26">
        <v>4419247</v>
      </c>
      <c r="N60" s="8"/>
      <c r="O60" s="26">
        <f>SUM(E60,G60,I60,K60,M60)</f>
        <v>14516274.970000001</v>
      </c>
      <c r="P60" s="8"/>
      <c r="S60" s="54"/>
    </row>
    <row r="61" spans="1:19" ht="28.8" x14ac:dyDescent="0.3">
      <c r="A61" s="8"/>
      <c r="B61" s="8"/>
      <c r="C61" s="27" t="s">
        <v>36</v>
      </c>
      <c r="D61" s="25"/>
      <c r="E61" s="25" t="s">
        <v>29</v>
      </c>
      <c r="F61" s="25"/>
      <c r="G61" s="25" t="s">
        <v>30</v>
      </c>
      <c r="H61" s="25"/>
      <c r="I61" s="25" t="s">
        <v>47</v>
      </c>
      <c r="J61" s="25"/>
      <c r="K61" s="25" t="s">
        <v>31</v>
      </c>
      <c r="L61" s="25"/>
      <c r="M61" s="25" t="s">
        <v>32</v>
      </c>
      <c r="N61" s="25"/>
      <c r="O61" s="25" t="s">
        <v>33</v>
      </c>
      <c r="P61" s="8"/>
    </row>
    <row r="62" spans="1:19" x14ac:dyDescent="0.3">
      <c r="A62" s="8"/>
      <c r="B62" s="8"/>
      <c r="C62" s="2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8"/>
    </row>
    <row r="63" spans="1:19" x14ac:dyDescent="0.3">
      <c r="A63" s="8"/>
      <c r="B63" s="8"/>
      <c r="C63" s="24" t="s">
        <v>10</v>
      </c>
      <c r="D63" s="8"/>
      <c r="E63" s="26">
        <v>5530924.5800000001</v>
      </c>
      <c r="F63" s="8"/>
      <c r="G63" s="26">
        <v>2346444.29</v>
      </c>
      <c r="H63" s="51"/>
      <c r="I63" s="50">
        <v>1344857.05</v>
      </c>
      <c r="J63" s="8"/>
      <c r="K63" s="26">
        <v>942303.25</v>
      </c>
      <c r="L63" s="8"/>
      <c r="M63" s="26">
        <f>5049676.18+3701</f>
        <v>5053377.18</v>
      </c>
      <c r="N63" s="8"/>
      <c r="O63" s="26">
        <f>SUM(E63,G63,I63,K63,M63)</f>
        <v>15217906.35</v>
      </c>
      <c r="P63" s="8"/>
      <c r="S63" s="54"/>
    </row>
    <row r="64" spans="1:19" ht="28.8" x14ac:dyDescent="0.3">
      <c r="A64" s="8"/>
      <c r="B64" s="8"/>
      <c r="C64" s="27" t="s">
        <v>36</v>
      </c>
      <c r="D64" s="25"/>
      <c r="E64" s="25" t="s">
        <v>29</v>
      </c>
      <c r="F64" s="25"/>
      <c r="G64" s="25" t="s">
        <v>30</v>
      </c>
      <c r="H64" s="25"/>
      <c r="I64" s="25" t="s">
        <v>47</v>
      </c>
      <c r="J64" s="25"/>
      <c r="K64" s="25" t="s">
        <v>31</v>
      </c>
      <c r="L64" s="25"/>
      <c r="M64" s="25" t="s">
        <v>32</v>
      </c>
      <c r="N64" s="25"/>
      <c r="O64" s="25" t="s">
        <v>33</v>
      </c>
      <c r="P64" s="8"/>
    </row>
    <row r="65" spans="1:2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21" x14ac:dyDescent="0.3">
      <c r="A66" s="8"/>
      <c r="B66" s="8"/>
      <c r="C66" s="24" t="s">
        <v>9</v>
      </c>
      <c r="D66" s="8"/>
      <c r="E66" s="26">
        <v>6403178.6399999997</v>
      </c>
      <c r="F66" s="8"/>
      <c r="G66" s="26">
        <v>3135195.85</v>
      </c>
      <c r="H66" s="51"/>
      <c r="I66" s="50">
        <v>1350341.65</v>
      </c>
      <c r="J66" s="8"/>
      <c r="K66" s="26">
        <v>916346.91</v>
      </c>
      <c r="L66" s="8"/>
      <c r="M66" s="26">
        <f>5516938.5+122580.02</f>
        <v>5639518.5199999996</v>
      </c>
      <c r="N66" s="8"/>
      <c r="O66" s="26">
        <f>SUM(E66,G66,I66,K66,M66)</f>
        <v>17444581.57</v>
      </c>
      <c r="P66" s="8"/>
      <c r="S66" s="54"/>
    </row>
    <row r="67" spans="1:21" ht="28.8" x14ac:dyDescent="0.3">
      <c r="A67" s="8"/>
      <c r="B67" s="8"/>
      <c r="C67" s="27" t="s">
        <v>36</v>
      </c>
      <c r="D67" s="25"/>
      <c r="E67" s="25" t="s">
        <v>29</v>
      </c>
      <c r="F67" s="25"/>
      <c r="G67" s="25" t="s">
        <v>30</v>
      </c>
      <c r="H67" s="25"/>
      <c r="I67" s="25" t="s">
        <v>47</v>
      </c>
      <c r="J67" s="25"/>
      <c r="K67" s="25" t="s">
        <v>31</v>
      </c>
      <c r="L67" s="25"/>
      <c r="M67" s="25" t="s">
        <v>32</v>
      </c>
      <c r="N67" s="25"/>
      <c r="O67" s="25" t="s">
        <v>33</v>
      </c>
      <c r="P67" s="25"/>
    </row>
    <row r="68" spans="1:21" x14ac:dyDescent="0.3">
      <c r="A68" s="8"/>
      <c r="B68" s="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21" x14ac:dyDescent="0.3">
      <c r="A69" s="8"/>
      <c r="B69" s="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21" ht="18" x14ac:dyDescent="0.35">
      <c r="A70" s="34"/>
      <c r="B70" s="47" t="s">
        <v>37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x14ac:dyDescent="0.3">
      <c r="A71" s="34"/>
      <c r="B71" s="34"/>
      <c r="C71" s="53" t="s">
        <v>53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x14ac:dyDescent="0.3">
      <c r="A72" s="34"/>
      <c r="B72" s="34"/>
      <c r="C72" s="34" t="s">
        <v>38</v>
      </c>
      <c r="D72" s="34"/>
      <c r="E72" s="34"/>
      <c r="F72" s="34"/>
      <c r="G72" s="34"/>
      <c r="H72" s="34"/>
      <c r="I72" s="34"/>
      <c r="J72" s="34"/>
      <c r="K72" s="34"/>
      <c r="L72" s="34"/>
      <c r="M72" s="52"/>
      <c r="N72" s="34"/>
      <c r="O72" s="34"/>
      <c r="P72" s="34"/>
      <c r="Q72" s="34"/>
      <c r="R72" s="34"/>
      <c r="S72" s="34"/>
      <c r="T72" s="34"/>
      <c r="U72" s="34"/>
    </row>
    <row r="73" spans="1:21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x14ac:dyDescent="0.3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x14ac:dyDescent="0.3">
      <c r="A75" s="48"/>
      <c r="B75" s="48"/>
      <c r="C75" s="24" t="s">
        <v>10</v>
      </c>
      <c r="D75" s="48"/>
      <c r="E75" s="20" t="s">
        <v>48</v>
      </c>
      <c r="F75" s="48"/>
      <c r="G75" s="26">
        <v>0</v>
      </c>
      <c r="H75" s="50"/>
      <c r="I75" s="50"/>
      <c r="J75" s="48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28.8" x14ac:dyDescent="0.3">
      <c r="A76" s="8"/>
      <c r="B76" s="8"/>
      <c r="C76" s="25" t="s">
        <v>28</v>
      </c>
      <c r="D76" s="25"/>
      <c r="E76" s="27" t="s">
        <v>39</v>
      </c>
      <c r="F76" s="25"/>
      <c r="G76" s="27" t="s">
        <v>40</v>
      </c>
      <c r="H76" s="27"/>
      <c r="I76" s="27"/>
      <c r="J76" s="25"/>
      <c r="K76" s="45"/>
      <c r="L76" s="45"/>
      <c r="M76" s="45"/>
      <c r="N76" s="45"/>
      <c r="O76" s="45"/>
      <c r="P76" s="45"/>
    </row>
    <row r="77" spans="1:2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21" x14ac:dyDescent="0.3">
      <c r="A78" s="8"/>
      <c r="B78" s="8"/>
      <c r="C78" s="25"/>
      <c r="D78" s="25"/>
      <c r="E78" s="25"/>
      <c r="F78" s="25"/>
      <c r="G78" s="25"/>
      <c r="H78" s="25"/>
      <c r="I78" s="25"/>
      <c r="J78" s="25"/>
      <c r="K78" s="45"/>
    </row>
    <row r="79" spans="1:21" x14ac:dyDescent="0.3">
      <c r="A79" s="8"/>
      <c r="B79" s="8"/>
      <c r="C79" s="24" t="s">
        <v>9</v>
      </c>
      <c r="D79" s="25"/>
      <c r="E79" s="20">
        <v>0</v>
      </c>
      <c r="F79" s="25"/>
      <c r="G79" s="26">
        <v>0</v>
      </c>
      <c r="H79" s="50"/>
      <c r="I79" s="50"/>
      <c r="J79" s="25"/>
      <c r="K79" s="45"/>
    </row>
    <row r="80" spans="1:21" ht="28.8" x14ac:dyDescent="0.3">
      <c r="A80" s="8"/>
      <c r="B80" s="8"/>
      <c r="C80" s="25" t="s">
        <v>34</v>
      </c>
      <c r="D80" s="25"/>
      <c r="E80" s="27" t="s">
        <v>39</v>
      </c>
      <c r="F80" s="25"/>
      <c r="G80" s="27" t="s">
        <v>40</v>
      </c>
      <c r="H80" s="27"/>
      <c r="I80" s="27"/>
      <c r="J80" s="25"/>
      <c r="K80" s="45"/>
    </row>
    <row r="81" spans="1:42" x14ac:dyDescent="0.3">
      <c r="A81" s="8"/>
      <c r="B81" s="8"/>
      <c r="C81" s="25"/>
      <c r="D81" s="25"/>
      <c r="E81" s="25"/>
      <c r="F81" s="25"/>
      <c r="G81" s="25"/>
      <c r="H81" s="25"/>
      <c r="I81" s="25"/>
      <c r="J81" s="25"/>
      <c r="K81" s="45"/>
    </row>
    <row r="82" spans="1:42" x14ac:dyDescent="0.3">
      <c r="A82" s="8"/>
      <c r="B82" s="8"/>
      <c r="C82" s="25"/>
      <c r="D82" s="25"/>
      <c r="E82" s="25"/>
      <c r="F82" s="25"/>
      <c r="G82" s="25"/>
      <c r="H82" s="25"/>
      <c r="I82" s="25"/>
      <c r="J82" s="25"/>
      <c r="K82" s="45"/>
    </row>
    <row r="83" spans="1:42" x14ac:dyDescent="0.3">
      <c r="A83" s="8"/>
      <c r="B83" s="8"/>
      <c r="C83" s="24" t="s">
        <v>10</v>
      </c>
      <c r="D83" s="25"/>
      <c r="E83" s="20">
        <v>0</v>
      </c>
      <c r="F83" s="25"/>
      <c r="G83" s="26">
        <v>0</v>
      </c>
      <c r="H83" s="50"/>
      <c r="I83" s="50"/>
      <c r="J83" s="25"/>
      <c r="K83" s="45"/>
    </row>
    <row r="84" spans="1:42" ht="28.8" x14ac:dyDescent="0.3">
      <c r="A84" s="8"/>
      <c r="B84" s="8"/>
      <c r="C84" s="27" t="s">
        <v>35</v>
      </c>
      <c r="D84" s="25"/>
      <c r="E84" s="27" t="s">
        <v>39</v>
      </c>
      <c r="F84" s="25"/>
      <c r="G84" s="27" t="s">
        <v>40</v>
      </c>
      <c r="H84" s="27"/>
      <c r="I84" s="27"/>
      <c r="J84" s="25"/>
      <c r="K84" s="45"/>
    </row>
    <row r="85" spans="1:42" x14ac:dyDescent="0.3">
      <c r="A85" s="8"/>
      <c r="B85" s="8"/>
      <c r="C85" s="25"/>
      <c r="D85" s="25"/>
      <c r="E85" s="25"/>
      <c r="F85" s="25"/>
      <c r="G85" s="25"/>
      <c r="H85" s="25"/>
      <c r="I85" s="25"/>
      <c r="J85" s="25"/>
      <c r="K85" s="45"/>
    </row>
    <row r="86" spans="1:42" x14ac:dyDescent="0.3">
      <c r="A86" s="8"/>
      <c r="B86" s="8"/>
      <c r="C86" s="25"/>
      <c r="D86" s="25"/>
      <c r="E86" s="25"/>
      <c r="F86" s="25"/>
      <c r="G86" s="25"/>
      <c r="H86" s="25"/>
      <c r="I86" s="25"/>
      <c r="J86" s="25"/>
      <c r="K86" s="45"/>
    </row>
    <row r="87" spans="1:42" x14ac:dyDescent="0.3">
      <c r="A87" s="8"/>
      <c r="B87" s="8"/>
      <c r="C87" s="24" t="s">
        <v>9</v>
      </c>
      <c r="D87" s="25"/>
      <c r="E87" s="20">
        <v>0</v>
      </c>
      <c r="F87" s="25"/>
      <c r="G87" s="26">
        <v>0</v>
      </c>
      <c r="H87" s="50"/>
      <c r="I87" s="50"/>
      <c r="J87" s="25"/>
      <c r="K87" s="45"/>
    </row>
    <row r="88" spans="1:42" ht="28.8" x14ac:dyDescent="0.3">
      <c r="A88" s="8"/>
      <c r="B88" s="8"/>
      <c r="C88" s="27" t="s">
        <v>36</v>
      </c>
      <c r="D88" s="25"/>
      <c r="E88" s="27" t="s">
        <v>39</v>
      </c>
      <c r="F88" s="25"/>
      <c r="G88" s="27" t="s">
        <v>40</v>
      </c>
      <c r="H88" s="27"/>
      <c r="I88" s="27"/>
      <c r="J88" s="25"/>
      <c r="K88" s="45"/>
    </row>
    <row r="89" spans="1:42" x14ac:dyDescent="0.3">
      <c r="A89" s="8"/>
      <c r="B89" s="8"/>
      <c r="C89" s="25"/>
      <c r="D89" s="25"/>
      <c r="E89" s="25"/>
      <c r="F89" s="25"/>
      <c r="G89" s="25"/>
      <c r="H89" s="25"/>
      <c r="I89" s="25"/>
      <c r="J89" s="25"/>
      <c r="K89" s="45"/>
    </row>
    <row r="90" spans="1:42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42" ht="18" x14ac:dyDescent="0.35">
      <c r="A91" s="34"/>
      <c r="B91" s="47" t="s">
        <v>41</v>
      </c>
      <c r="C91" s="34"/>
      <c r="D91" s="34"/>
      <c r="E91" s="34"/>
      <c r="F91" s="34"/>
      <c r="G91" s="34"/>
      <c r="H91" s="34"/>
      <c r="I91" s="34"/>
      <c r="J91" s="34"/>
      <c r="K91" s="34"/>
    </row>
    <row r="92" spans="1:42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42" x14ac:dyDescent="0.3">
      <c r="A93" s="34"/>
      <c r="B93" s="34"/>
      <c r="C93" s="34" t="s">
        <v>42</v>
      </c>
      <c r="D93" s="34"/>
      <c r="E93" s="34"/>
      <c r="F93" s="34"/>
      <c r="G93" s="34"/>
      <c r="H93" s="34"/>
      <c r="I93" s="34"/>
      <c r="J93" s="34"/>
      <c r="K93" s="34"/>
    </row>
    <row r="94" spans="1:42" x14ac:dyDescent="0.3">
      <c r="A94" s="34"/>
      <c r="B94" s="34"/>
      <c r="C94" s="34" t="s">
        <v>57</v>
      </c>
      <c r="D94" s="34"/>
      <c r="E94" s="34"/>
      <c r="F94" s="34"/>
      <c r="G94" s="34"/>
      <c r="H94" s="34"/>
      <c r="I94" s="34"/>
      <c r="J94" s="34"/>
      <c r="K94" s="34"/>
    </row>
    <row r="95" spans="1:42" x14ac:dyDescent="0.3">
      <c r="A95" s="8"/>
      <c r="B95" s="8"/>
      <c r="C95" s="25"/>
      <c r="D95" s="8"/>
      <c r="E95" s="25"/>
      <c r="F95" s="8"/>
      <c r="G95" s="25"/>
      <c r="H95" s="8"/>
      <c r="I95" s="25"/>
      <c r="J95" s="8"/>
      <c r="K95" s="25"/>
      <c r="L95" s="8"/>
      <c r="M95" s="25"/>
      <c r="N95" s="8"/>
      <c r="O95" s="25"/>
      <c r="P95" s="8"/>
      <c r="Q95" s="25"/>
      <c r="R95" s="8"/>
      <c r="S95" s="25"/>
      <c r="T95" s="8"/>
      <c r="U95" s="25"/>
      <c r="V95" s="8"/>
      <c r="W95" s="25"/>
      <c r="X95" s="8"/>
      <c r="Y95" s="25"/>
      <c r="Z95" s="8"/>
      <c r="AA95" s="25"/>
      <c r="AB95" s="8"/>
      <c r="AC95" s="25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x14ac:dyDescent="0.3">
      <c r="A96" s="8"/>
      <c r="B96" s="8"/>
      <c r="C96" s="24" t="s">
        <v>60</v>
      </c>
      <c r="D96" s="8"/>
      <c r="E96" s="26">
        <v>8089074.2800000003</v>
      </c>
      <c r="F96" s="8"/>
      <c r="G96" s="24" t="s">
        <v>59</v>
      </c>
      <c r="H96" s="8"/>
      <c r="I96" s="26">
        <v>8753925.9199999999</v>
      </c>
      <c r="J96" s="8"/>
      <c r="K96" s="24" t="s">
        <v>58</v>
      </c>
      <c r="L96" s="8"/>
      <c r="M96" s="26">
        <v>10479821.57</v>
      </c>
      <c r="N96" s="8"/>
      <c r="O96" s="24" t="s">
        <v>56</v>
      </c>
      <c r="P96" s="8"/>
      <c r="Q96" s="26">
        <v>10735715.800000001</v>
      </c>
      <c r="R96" s="8"/>
      <c r="S96" s="24" t="s">
        <v>13</v>
      </c>
      <c r="T96" s="8"/>
      <c r="U96" s="26">
        <v>8920100.4000000004</v>
      </c>
      <c r="V96" s="8"/>
      <c r="W96" s="24" t="s">
        <v>12</v>
      </c>
      <c r="X96" s="8"/>
      <c r="Y96" s="26">
        <v>8009046.96</v>
      </c>
      <c r="Z96" s="8"/>
      <c r="AA96" s="24" t="s">
        <v>11</v>
      </c>
      <c r="AB96" s="8"/>
      <c r="AC96" s="26">
        <v>8409779.5399999991</v>
      </c>
      <c r="AD96" s="8"/>
      <c r="AE96" s="24" t="s">
        <v>2</v>
      </c>
      <c r="AF96" s="25"/>
      <c r="AG96" s="26">
        <v>7357165.4800000004</v>
      </c>
      <c r="AH96" s="25"/>
      <c r="AI96" s="24" t="s">
        <v>10</v>
      </c>
      <c r="AJ96" s="25"/>
      <c r="AK96" s="26">
        <v>7242792.5999999996</v>
      </c>
      <c r="AL96" s="25"/>
      <c r="AM96" s="24" t="s">
        <v>9</v>
      </c>
      <c r="AN96" s="25"/>
      <c r="AO96" s="55">
        <v>8274238.25</v>
      </c>
      <c r="AP96" s="25"/>
    </row>
    <row r="97" spans="1:42" ht="28.8" x14ac:dyDescent="0.3">
      <c r="A97" s="8"/>
      <c r="B97" s="8"/>
      <c r="C97" s="25" t="s">
        <v>28</v>
      </c>
      <c r="D97" s="8"/>
      <c r="E97" s="27" t="s">
        <v>43</v>
      </c>
      <c r="F97" s="8"/>
      <c r="G97" s="25" t="s">
        <v>34</v>
      </c>
      <c r="H97" s="8"/>
      <c r="I97" s="27" t="s">
        <v>43</v>
      </c>
      <c r="J97" s="8"/>
      <c r="K97" s="25" t="s">
        <v>34</v>
      </c>
      <c r="L97" s="8"/>
      <c r="M97" s="27" t="s">
        <v>43</v>
      </c>
      <c r="N97" s="8"/>
      <c r="O97" s="25" t="s">
        <v>34</v>
      </c>
      <c r="P97" s="8"/>
      <c r="Q97" s="27" t="s">
        <v>43</v>
      </c>
      <c r="R97" s="8"/>
      <c r="S97" s="25" t="s">
        <v>34</v>
      </c>
      <c r="T97" s="8"/>
      <c r="U97" s="27" t="s">
        <v>43</v>
      </c>
      <c r="V97" s="8"/>
      <c r="W97" s="25" t="s">
        <v>34</v>
      </c>
      <c r="X97" s="8"/>
      <c r="Y97" s="27" t="s">
        <v>43</v>
      </c>
      <c r="Z97" s="8"/>
      <c r="AA97" s="25" t="s">
        <v>34</v>
      </c>
      <c r="AB97" s="8"/>
      <c r="AC97" s="27" t="s">
        <v>43</v>
      </c>
      <c r="AD97" s="8"/>
      <c r="AE97" s="25" t="s">
        <v>34</v>
      </c>
      <c r="AF97" s="25"/>
      <c r="AG97" s="27" t="s">
        <v>43</v>
      </c>
      <c r="AH97" s="25"/>
      <c r="AI97" s="25" t="s">
        <v>34</v>
      </c>
      <c r="AJ97" s="25"/>
      <c r="AK97" s="27" t="s">
        <v>43</v>
      </c>
      <c r="AL97" s="25"/>
      <c r="AM97" s="25" t="s">
        <v>34</v>
      </c>
      <c r="AN97" s="25"/>
      <c r="AO97" s="25" t="s">
        <v>43</v>
      </c>
      <c r="AP97" s="25"/>
    </row>
    <row r="98" spans="1:42" x14ac:dyDescent="0.3">
      <c r="A98" s="8"/>
      <c r="B98" s="8"/>
      <c r="C98" s="25"/>
      <c r="D98" s="8"/>
      <c r="E98" s="25"/>
      <c r="F98" s="8"/>
      <c r="G98" s="25"/>
      <c r="H98" s="8"/>
      <c r="I98" s="25"/>
      <c r="J98" s="8"/>
      <c r="K98" s="25"/>
      <c r="L98" s="8"/>
      <c r="M98" s="25"/>
      <c r="N98" s="8"/>
      <c r="O98" s="25"/>
      <c r="P98" s="8"/>
      <c r="Q98" s="25"/>
      <c r="R98" s="8"/>
      <c r="S98" s="25"/>
      <c r="T98" s="8"/>
      <c r="U98" s="25"/>
      <c r="V98" s="8"/>
      <c r="W98" s="25"/>
      <c r="X98" s="8"/>
      <c r="Y98" s="25"/>
      <c r="Z98" s="8"/>
      <c r="AA98" s="25"/>
      <c r="AB98" s="8"/>
      <c r="AC98" s="25"/>
      <c r="AD98" s="8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x14ac:dyDescent="0.3">
      <c r="A99" s="8"/>
      <c r="B99" s="8"/>
      <c r="C99" s="25"/>
      <c r="D99" s="8"/>
      <c r="E99" s="25"/>
      <c r="F99" s="8"/>
      <c r="G99" s="25"/>
      <c r="H99" s="8"/>
      <c r="I99" s="25"/>
      <c r="J99" s="8"/>
      <c r="K99" s="25"/>
      <c r="L99" s="8"/>
      <c r="M99" s="25"/>
      <c r="N99" s="8"/>
      <c r="O99" s="25"/>
      <c r="P99" s="8"/>
      <c r="Q99" s="25"/>
      <c r="R99" s="8"/>
      <c r="S99" s="25"/>
      <c r="T99" s="8"/>
      <c r="U99" s="25"/>
      <c r="V99" s="8"/>
      <c r="W99" s="25"/>
      <c r="X99" s="8"/>
      <c r="Y99" s="25"/>
      <c r="Z99" s="8"/>
      <c r="AA99" s="25"/>
      <c r="AB99" s="8"/>
      <c r="AC99" s="25"/>
      <c r="AD99" s="8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x14ac:dyDescent="0.3">
      <c r="A100" s="8"/>
      <c r="B100" s="8"/>
      <c r="C100" s="25"/>
      <c r="D100" s="8"/>
      <c r="E100" s="25"/>
      <c r="F100" s="8"/>
      <c r="G100" s="25"/>
      <c r="H100" s="8"/>
      <c r="I100" s="25"/>
      <c r="J100" s="8"/>
      <c r="K100" s="25"/>
      <c r="L100" s="8"/>
      <c r="M100" s="25"/>
      <c r="N100" s="8"/>
      <c r="O100" s="25"/>
      <c r="P100" s="8"/>
      <c r="Q100" s="25"/>
      <c r="R100" s="8"/>
      <c r="S100" s="25"/>
      <c r="T100" s="8"/>
      <c r="U100" s="25"/>
      <c r="V100" s="8"/>
      <c r="W100" s="25"/>
      <c r="X100" s="8"/>
      <c r="Y100" s="25"/>
      <c r="Z100" s="8"/>
      <c r="AA100" s="25"/>
      <c r="AB100" s="8"/>
      <c r="AC100" s="25"/>
      <c r="AD100" s="8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x14ac:dyDescent="0.3">
      <c r="A101" s="8"/>
      <c r="B101" s="8"/>
      <c r="C101" s="24" t="s">
        <v>60</v>
      </c>
      <c r="D101" s="8"/>
      <c r="E101" s="26">
        <v>7917986.4299999997</v>
      </c>
      <c r="F101" s="8"/>
      <c r="G101" s="24" t="s">
        <v>59</v>
      </c>
      <c r="H101" s="8"/>
      <c r="I101" s="26">
        <v>9234830.9700000007</v>
      </c>
      <c r="J101" s="8"/>
      <c r="K101" s="24" t="s">
        <v>58</v>
      </c>
      <c r="L101" s="8"/>
      <c r="M101" s="26">
        <v>10771315</v>
      </c>
      <c r="N101" s="8"/>
      <c r="O101" s="24" t="s">
        <v>56</v>
      </c>
      <c r="P101" s="8"/>
      <c r="Q101" s="26">
        <v>9385087.1600000001</v>
      </c>
      <c r="R101" s="8"/>
      <c r="S101" s="24" t="s">
        <v>13</v>
      </c>
      <c r="T101" s="8"/>
      <c r="U101" s="26">
        <v>7824773.9800000004</v>
      </c>
      <c r="V101" s="8"/>
      <c r="W101" s="24" t="s">
        <v>12</v>
      </c>
      <c r="X101" s="8"/>
      <c r="Y101" s="26">
        <v>9207181.8000000007</v>
      </c>
      <c r="Z101" s="8"/>
      <c r="AA101" s="24" t="s">
        <v>11</v>
      </c>
      <c r="AB101" s="8"/>
      <c r="AC101" s="26">
        <v>8411393.8699999992</v>
      </c>
      <c r="AD101" s="8"/>
      <c r="AE101" s="24" t="s">
        <v>2</v>
      </c>
      <c r="AF101" s="25"/>
      <c r="AG101" s="26">
        <v>8744123.8300000001</v>
      </c>
      <c r="AH101" s="25"/>
      <c r="AI101" s="24" t="s">
        <v>10</v>
      </c>
      <c r="AJ101" s="25"/>
      <c r="AK101" s="26">
        <v>8511247.5600000005</v>
      </c>
      <c r="AL101" s="25"/>
      <c r="AM101" s="24" t="s">
        <v>9</v>
      </c>
      <c r="AN101" s="25"/>
      <c r="AO101" s="55">
        <v>7383250.1900000004</v>
      </c>
      <c r="AP101" s="25"/>
    </row>
    <row r="102" spans="1:42" ht="57.6" x14ac:dyDescent="0.3">
      <c r="A102" s="8"/>
      <c r="B102" s="8"/>
      <c r="C102" s="27" t="s">
        <v>44</v>
      </c>
      <c r="D102" s="8"/>
      <c r="E102" s="27" t="s">
        <v>43</v>
      </c>
      <c r="F102" s="8"/>
      <c r="G102" s="27" t="s">
        <v>45</v>
      </c>
      <c r="H102" s="8"/>
      <c r="I102" s="27" t="s">
        <v>43</v>
      </c>
      <c r="J102" s="8"/>
      <c r="K102" s="27" t="s">
        <v>45</v>
      </c>
      <c r="L102" s="8"/>
      <c r="M102" s="27" t="s">
        <v>43</v>
      </c>
      <c r="N102" s="8"/>
      <c r="O102" s="27" t="s">
        <v>45</v>
      </c>
      <c r="P102" s="8"/>
      <c r="Q102" s="27" t="s">
        <v>43</v>
      </c>
      <c r="R102" s="8"/>
      <c r="S102" s="27" t="s">
        <v>45</v>
      </c>
      <c r="T102" s="8"/>
      <c r="U102" s="27" t="s">
        <v>43</v>
      </c>
      <c r="V102" s="8"/>
      <c r="W102" s="27" t="s">
        <v>45</v>
      </c>
      <c r="X102" s="8"/>
      <c r="Y102" s="27" t="s">
        <v>43</v>
      </c>
      <c r="Z102" s="8"/>
      <c r="AA102" s="27" t="s">
        <v>45</v>
      </c>
      <c r="AB102" s="8"/>
      <c r="AC102" s="27" t="s">
        <v>43</v>
      </c>
      <c r="AD102" s="8"/>
      <c r="AE102" s="27" t="s">
        <v>45</v>
      </c>
      <c r="AF102" s="25"/>
      <c r="AG102" s="27" t="s">
        <v>43</v>
      </c>
      <c r="AH102" s="25"/>
      <c r="AI102" s="27" t="s">
        <v>45</v>
      </c>
      <c r="AJ102" s="25"/>
      <c r="AK102" s="27" t="s">
        <v>43</v>
      </c>
      <c r="AL102" s="25"/>
      <c r="AM102" s="27" t="s">
        <v>45</v>
      </c>
      <c r="AN102" s="25"/>
      <c r="AO102" s="27" t="s">
        <v>43</v>
      </c>
      <c r="AP102" s="25"/>
    </row>
    <row r="103" spans="1:42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  <c r="AB103" s="8"/>
      <c r="AC103" s="25"/>
      <c r="AD103" s="8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x14ac:dyDescent="0.3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</sheetData>
  <pageMargins left="0.7" right="0.7" top="0.75" bottom="0.75" header="0.3" footer="0.3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QXAXS7VD5RUN-1176138465-52557</_dlc_DocId>
    <_dlc_DocIdUrl xmlns="1fb3335c-30d7-4bba-904e-f5536abc823a">
      <Url>http://intranet/s/finance/_layouts/15/DocIdRedir.aspx?ID=QXAXS7VD5RUN-1176138465-52557</Url>
      <Description>QXAXS7VD5RUN-1176138465-52557</Description>
    </_dlc_DocIdUrl>
  </documentManagement>
</p:properties>
</file>

<file path=customXml/itemProps1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5498F9-0BF8-40BA-A2B0-597FB2C476C5}">
  <ds:schemaRefs>
    <ds:schemaRef ds:uri="http://purl.org/dc/terms/"/>
    <ds:schemaRef ds:uri="8609ce63-d02d-43da-b3f8-4545fdb1b4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fb3335c-30d7-4bba-904e-f5536abc823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2021-01-06T14:56:05Z</cp:lastPrinted>
  <dcterms:created xsi:type="dcterms:W3CDTF">2020-04-08T14:34:01Z</dcterms:created>
  <dcterms:modified xsi:type="dcterms:W3CDTF">2021-01-06T17:05:19Z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81206a39-e4d7-4194-894b-3c4129bdc169</vt:lpwstr>
  </property>
</Properties>
</file>